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KFulopSzilvia\Documents\K F SZILVIA\KÖZÖS HIVATAL\Zárszámadások\Zárszámadás 2025\"/>
    </mc:Choice>
  </mc:AlternateContent>
  <bookViews>
    <workbookView xWindow="0" yWindow="0" windowWidth="23040" windowHeight="9387" tabRatio="778"/>
  </bookViews>
  <sheets>
    <sheet name="Mérleg" sheetId="1" r:id="rId1"/>
    <sheet name="Bevételek" sheetId="2" r:id="rId2"/>
    <sheet name="Kiadások" sheetId="4" r:id="rId3"/>
    <sheet name="Vagyon" sheetId="5" r:id="rId4"/>
    <sheet name="Maradvány" sheetId="6" r:id="rId5"/>
    <sheet name="Eredmény kimutatás" sheetId="7" r:id="rId6"/>
    <sheet name="Személyi juttatások" sheetId="8" r:id="rId7"/>
    <sheet name="Cogog szerinti kiadások" sheetId="9" r:id="rId8"/>
    <sheet name="Eszközök állománya" sheetId="10" r:id="rId9"/>
  </sheets>
  <externalReferences>
    <externalReference r:id="rId10"/>
  </externalReferences>
  <definedNames>
    <definedName name="_xlnm.Print_Titles" localSheetId="2">Kiadások!$1:$7</definedName>
    <definedName name="_xlnm.Print_Area" localSheetId="2">Kiadások!$A$1:$J$75</definedName>
    <definedName name="_xlnm.Print_Area" localSheetId="0">Mérleg!$A$1:$H$19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  <c r="H12" i="1"/>
  <c r="H59" i="4" l="1"/>
  <c r="J63" i="4"/>
  <c r="J8" i="2"/>
  <c r="J29" i="2"/>
  <c r="J28" i="2"/>
  <c r="J17" i="2"/>
  <c r="J19" i="2"/>
  <c r="J20" i="2"/>
  <c r="J21" i="2"/>
  <c r="J22" i="2"/>
  <c r="J23" i="2"/>
  <c r="J24" i="2"/>
  <c r="J10" i="2"/>
  <c r="J11" i="2"/>
  <c r="J12" i="2"/>
  <c r="J13" i="2"/>
  <c r="J9" i="2"/>
  <c r="I54" i="4"/>
  <c r="J54" i="4" s="1"/>
  <c r="J23" i="4"/>
  <c r="J26" i="4"/>
  <c r="J27" i="4"/>
  <c r="J38" i="4"/>
  <c r="J39" i="4"/>
  <c r="J40" i="4"/>
  <c r="J41" i="4"/>
  <c r="J42" i="4"/>
  <c r="J46" i="4"/>
  <c r="J55" i="4"/>
  <c r="J57" i="4"/>
  <c r="J58" i="4"/>
  <c r="J60" i="4"/>
  <c r="J61" i="4"/>
  <c r="J65" i="4"/>
  <c r="J66" i="4"/>
  <c r="J67" i="4"/>
  <c r="J11" i="4"/>
  <c r="J12" i="4"/>
  <c r="J14" i="4"/>
  <c r="J15" i="4"/>
  <c r="J16" i="4"/>
  <c r="J17" i="4"/>
  <c r="J18" i="4"/>
  <c r="J20" i="4"/>
  <c r="I10" i="4"/>
  <c r="J10" i="4" s="1"/>
  <c r="I15" i="4"/>
  <c r="I21" i="4"/>
  <c r="I70" i="4" s="1"/>
  <c r="G15" i="1" s="1"/>
  <c r="I25" i="4"/>
  <c r="J25" i="4" s="1"/>
  <c r="I31" i="4"/>
  <c r="I39" i="4"/>
  <c r="I56" i="4"/>
  <c r="J56" i="4" s="1"/>
  <c r="J62" i="4"/>
  <c r="I65" i="4"/>
  <c r="I64" i="4" s="1"/>
  <c r="J64" i="4" s="1"/>
  <c r="I9" i="2"/>
  <c r="I11" i="2"/>
  <c r="I29" i="2" s="1"/>
  <c r="G10" i="1" s="1"/>
  <c r="I19" i="2"/>
  <c r="I25" i="2"/>
  <c r="I18" i="2" s="1"/>
  <c r="I16" i="2" s="1"/>
  <c r="I15" i="2" s="1"/>
  <c r="I26" i="2"/>
  <c r="I8" i="2" l="1"/>
  <c r="I59" i="4"/>
  <c r="J22" i="4"/>
  <c r="J70" i="4"/>
  <c r="J21" i="4"/>
  <c r="I9" i="4"/>
  <c r="I72" i="4"/>
  <c r="I63" i="4"/>
  <c r="I24" i="4"/>
  <c r="I14" i="2"/>
  <c r="I27" i="2" s="1"/>
  <c r="I30" i="2"/>
  <c r="I28" i="2"/>
  <c r="H53" i="4"/>
  <c r="H10" i="2"/>
  <c r="G11" i="1" l="1"/>
  <c r="G17" i="1"/>
  <c r="J72" i="4"/>
  <c r="I73" i="4"/>
  <c r="J59" i="4"/>
  <c r="I71" i="4"/>
  <c r="I69" i="4"/>
  <c r="J69" i="4" s="1"/>
  <c r="J9" i="4"/>
  <c r="I8" i="4"/>
  <c r="G9" i="1"/>
  <c r="I31" i="2"/>
  <c r="H22" i="4"/>
  <c r="H21" i="4" s="1"/>
  <c r="H32" i="4"/>
  <c r="J32" i="4" s="1"/>
  <c r="G18" i="1" l="1"/>
  <c r="J73" i="4"/>
  <c r="G16" i="1"/>
  <c r="I68" i="4"/>
  <c r="G14" i="1"/>
  <c r="G13" i="1" s="1"/>
  <c r="I74" i="4"/>
  <c r="G8" i="1"/>
  <c r="H65" i="4"/>
  <c r="H73" i="4"/>
  <c r="F18" i="1" s="1"/>
  <c r="H18" i="1" s="1"/>
  <c r="H23" i="4"/>
  <c r="H15" i="4"/>
  <c r="H19" i="2"/>
  <c r="H18" i="4"/>
  <c r="H27" i="4"/>
  <c r="H25" i="4" s="1"/>
  <c r="H34" i="4"/>
  <c r="H31" i="4" s="1"/>
  <c r="J31" i="4" s="1"/>
  <c r="H42" i="4"/>
  <c r="H46" i="4"/>
  <c r="H54" i="4"/>
  <c r="H56" i="4"/>
  <c r="H62" i="4"/>
  <c r="H64" i="4"/>
  <c r="H9" i="2"/>
  <c r="H11" i="2"/>
  <c r="H29" i="2" s="1"/>
  <c r="F10" i="1" s="1"/>
  <c r="H10" i="1" s="1"/>
  <c r="H25" i="2"/>
  <c r="J25" i="2" s="1"/>
  <c r="H26" i="2"/>
  <c r="J26" i="2" s="1"/>
  <c r="H18" i="2" l="1"/>
  <c r="G19" i="1"/>
  <c r="G12" i="1"/>
  <c r="H39" i="4"/>
  <c r="H24" i="4" s="1"/>
  <c r="H10" i="4"/>
  <c r="H9" i="4" s="1"/>
  <c r="H72" i="4"/>
  <c r="F17" i="1" s="1"/>
  <c r="H17" i="1" s="1"/>
  <c r="H63" i="4"/>
  <c r="H8" i="2"/>
  <c r="H28" i="2"/>
  <c r="F9" i="1" s="1"/>
  <c r="H9" i="1" s="1"/>
  <c r="G19" i="2"/>
  <c r="H16" i="2" l="1"/>
  <c r="J18" i="2"/>
  <c r="H71" i="4"/>
  <c r="J24" i="4"/>
  <c r="H70" i="4"/>
  <c r="F15" i="1" s="1"/>
  <c r="H15" i="1" s="1"/>
  <c r="H15" i="2" l="1"/>
  <c r="J16" i="2"/>
  <c r="F16" i="1"/>
  <c r="H16" i="1" s="1"/>
  <c r="J71" i="4"/>
  <c r="H8" i="4"/>
  <c r="H69" i="4"/>
  <c r="G22" i="4"/>
  <c r="J15" i="2" l="1"/>
  <c r="H30" i="2"/>
  <c r="H14" i="2"/>
  <c r="H27" i="2" s="1"/>
  <c r="J27" i="2" s="1"/>
  <c r="H68" i="4"/>
  <c r="J68" i="4" s="1"/>
  <c r="J8" i="4"/>
  <c r="F14" i="1"/>
  <c r="H74" i="4"/>
  <c r="J74" i="4" s="1"/>
  <c r="G10" i="2"/>
  <c r="G42" i="4"/>
  <c r="G27" i="4"/>
  <c r="F11" i="1" l="1"/>
  <c r="J30" i="2"/>
  <c r="H31" i="2"/>
  <c r="J31" i="2" s="1"/>
  <c r="F13" i="1"/>
  <c r="H14" i="1"/>
  <c r="G65" i="4"/>
  <c r="G64" i="4" s="1"/>
  <c r="H11" i="1" l="1"/>
  <c r="F8" i="1"/>
  <c r="F19" i="1"/>
  <c r="H13" i="1"/>
  <c r="G26" i="2"/>
  <c r="G25" i="2"/>
  <c r="F12" i="1" l="1"/>
  <c r="H8" i="1"/>
  <c r="F75" i="4"/>
  <c r="G72" i="4"/>
  <c r="E17" i="1" s="1"/>
  <c r="G62" i="4"/>
  <c r="G59" i="4" s="1"/>
  <c r="G73" i="4" s="1"/>
  <c r="E18" i="1" s="1"/>
  <c r="G56" i="4"/>
  <c r="G54" i="4"/>
  <c r="G46" i="4"/>
  <c r="G34" i="4"/>
  <c r="G32" i="4"/>
  <c r="G31" i="4" s="1"/>
  <c r="G25" i="4"/>
  <c r="G18" i="4"/>
  <c r="G15" i="4"/>
  <c r="G23" i="4" s="1"/>
  <c r="G10" i="4"/>
  <c r="G9" i="4" s="1"/>
  <c r="G63" i="4" l="1"/>
  <c r="G39" i="4"/>
  <c r="G24" i="4" s="1"/>
  <c r="G71" i="4" s="1"/>
  <c r="E16" i="1" s="1"/>
  <c r="G69" i="4"/>
  <c r="E14" i="1" s="1"/>
  <c r="G21" i="4"/>
  <c r="G70" i="4" s="1"/>
  <c r="E15" i="1" s="1"/>
  <c r="G8" i="4" l="1"/>
  <c r="G68" i="4" s="1"/>
  <c r="G74" i="4"/>
  <c r="G9" i="2" l="1"/>
  <c r="G28" i="2" s="1"/>
  <c r="G11" i="2"/>
  <c r="G29" i="2" s="1"/>
  <c r="E10" i="1" l="1"/>
  <c r="G8" i="2"/>
  <c r="E9" i="1" l="1"/>
  <c r="E13" i="1"/>
  <c r="E19" i="1" s="1"/>
  <c r="G18" i="2" l="1"/>
  <c r="G16" i="2" s="1"/>
  <c r="G15" i="2" s="1"/>
  <c r="G30" i="2" s="1"/>
  <c r="G14" i="2" l="1"/>
  <c r="G27" i="2" s="1"/>
  <c r="G31" i="2"/>
  <c r="E11" i="1"/>
  <c r="E8" i="1" s="1"/>
  <c r="E12" i="1" s="1"/>
</calcChain>
</file>

<file path=xl/sharedStrings.xml><?xml version="1.0" encoding="utf-8"?>
<sst xmlns="http://schemas.openxmlformats.org/spreadsheetml/2006/main" count="776" uniqueCount="445">
  <si>
    <t>KŐVÁGÓÖRSI KÖZÖS ÖNKORMÁNYZATI HIVATAL</t>
  </si>
  <si>
    <t>Megnevezés</t>
  </si>
  <si>
    <t>Előirányzat (Ft)</t>
  </si>
  <si>
    <t>Működési bevételek összesen</t>
  </si>
  <si>
    <t>B1</t>
  </si>
  <si>
    <t>Működési célú támogatások államháztartáson belülről</t>
  </si>
  <si>
    <t>B4</t>
  </si>
  <si>
    <t>Működési bevételek</t>
  </si>
  <si>
    <t>B8</t>
  </si>
  <si>
    <t>Finanszírozási bevételek</t>
  </si>
  <si>
    <t>BEVÉTELEK ÖSSZESEN</t>
  </si>
  <si>
    <t>Működési kiadások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</si>
  <si>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</si>
  <si>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</si>
  <si>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</si>
  <si>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</si>
  <si>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</si>
  <si>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</si>
  <si>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K5</t>
  </si>
  <si>
    <t>Működési célú kiadások</t>
  </si>
  <si>
    <t>KIADÁSOK ÖSSZESEN</t>
  </si>
  <si>
    <t>jogcím-csoportonként</t>
  </si>
  <si>
    <t>Jogcím-csoportok</t>
  </si>
  <si>
    <t xml:space="preserve">011130 Önkormányzatok és önkormányzati hivatalok jogalkotó és általános igazgatási tevékenysége </t>
  </si>
  <si>
    <t>Működési célú támogatások államháztartások belülről</t>
  </si>
  <si>
    <t>B16</t>
  </si>
  <si>
    <t>Egyéb működési célú támogatások bevételei államháztartáson belülről</t>
  </si>
  <si>
    <t>B408</t>
  </si>
  <si>
    <t>Kamatbevételek</t>
  </si>
  <si>
    <t>B411</t>
  </si>
  <si>
    <t>Hatósági bírságok</t>
  </si>
  <si>
    <t>018030 Támogatási célú finnaszírozási műveletek</t>
  </si>
  <si>
    <t xml:space="preserve">B81  </t>
  </si>
  <si>
    <t>Belföldi finanszírozás bevételei</t>
  </si>
  <si>
    <t>B813 Előző évi költségvetési maradvány igénybevétele</t>
  </si>
  <si>
    <t>B816</t>
  </si>
  <si>
    <t>Központi, irányító szervi támogatás</t>
  </si>
  <si>
    <t>Kővágóörs állami támogatás</t>
  </si>
  <si>
    <t>Kővágóörs Község Önkormányzata</t>
  </si>
  <si>
    <t>Mindszentkálla Község Önkormányzata</t>
  </si>
  <si>
    <t>Köveskál Község Önkormányzata</t>
  </si>
  <si>
    <t>Szentbékkálla Község Önkormányzata</t>
  </si>
  <si>
    <t>Balatonhenye Község Önkormányzata</t>
  </si>
  <si>
    <t>Salföld Község Önkormányzata</t>
  </si>
  <si>
    <t>BEVÉTELEK ÖSSZESEN:</t>
  </si>
  <si>
    <t>Kiemelt előirányzatok</t>
  </si>
  <si>
    <t>K11</t>
  </si>
  <si>
    <t>Foglalkoztatottak személyi juttatásai</t>
  </si>
  <si>
    <t>K1101</t>
  </si>
  <si>
    <t>Törvény szerinti illetmények, munkabérek</t>
  </si>
  <si>
    <t>K1107</t>
  </si>
  <si>
    <t>Béren kívüli juttatások (cafetéria)</t>
  </si>
  <si>
    <t>K1109</t>
  </si>
  <si>
    <t>Közlekedési költségtérítés</t>
  </si>
  <si>
    <t>K1113</t>
  </si>
  <si>
    <t>Foglalkoztatottak egyéb személyi juttatásai</t>
  </si>
  <si>
    <t xml:space="preserve">Szociális hozzájárulási adó </t>
  </si>
  <si>
    <t>Személyi jövedelemadó (cafeteria)</t>
  </si>
  <si>
    <t>K31</t>
  </si>
  <si>
    <t>Készletbeszerzés</t>
  </si>
  <si>
    <t>K311</t>
  </si>
  <si>
    <t>Szakmai anyagok beszerzése</t>
  </si>
  <si>
    <t>K312</t>
  </si>
  <si>
    <t>Üzemeltetési anyagok beszerzése</t>
  </si>
  <si>
    <t>Irodaszer, nyomtatvány</t>
  </si>
  <si>
    <t>Nyomtatást segítő anyagok</t>
  </si>
  <si>
    <t>Mindazok, amelyek nem számolhatók el szakmai anyagnak</t>
  </si>
  <si>
    <t>K32</t>
  </si>
  <si>
    <t>Kommunikációs szolgáltatások</t>
  </si>
  <si>
    <t>K321</t>
  </si>
  <si>
    <t>Informatikai szolgáltatások igénybevétele(internet,szoftver)</t>
  </si>
  <si>
    <t>Internet</t>
  </si>
  <si>
    <t>Informatikai szolgáltatás</t>
  </si>
  <si>
    <t>Szoftverek kölcsönzése, bérlése</t>
  </si>
  <si>
    <t>K322</t>
  </si>
  <si>
    <t>Egyéb kommunikációs szolgáltatások (telefondíj)</t>
  </si>
  <si>
    <t>K33</t>
  </si>
  <si>
    <t>Szolgáltatási kiadások</t>
  </si>
  <si>
    <t>K333</t>
  </si>
  <si>
    <t>Bérleti és lízing díjak</t>
  </si>
  <si>
    <t>K334</t>
  </si>
  <si>
    <t>Karbantartási, kisjavítási szolgáltatások</t>
  </si>
  <si>
    <t>K336</t>
  </si>
  <si>
    <t>K337</t>
  </si>
  <si>
    <t>Egyéb szolgáltatások</t>
  </si>
  <si>
    <t>K34</t>
  </si>
  <si>
    <t>Kiküldetések, reklám- és propagandakiadások</t>
  </si>
  <si>
    <t>K341</t>
  </si>
  <si>
    <t>Kiküldetések kiadásai</t>
  </si>
  <si>
    <t>K35</t>
  </si>
  <si>
    <t>Különféle befizetések és egyéb dologi kiadások</t>
  </si>
  <si>
    <t>K351</t>
  </si>
  <si>
    <t>Működési célú előzetesen felszámított áfa</t>
  </si>
  <si>
    <t>K355</t>
  </si>
  <si>
    <t>Egyéb dologi kiadások</t>
  </si>
  <si>
    <t>K506</t>
  </si>
  <si>
    <t>Helyi önkormányzatok működési célú támogatása</t>
  </si>
  <si>
    <t>ÖSSZESEN:</t>
  </si>
  <si>
    <t>Egyéb működési célú kiadások</t>
  </si>
  <si>
    <t>Kiadások Összesen:</t>
  </si>
  <si>
    <t>Létszámkeret:</t>
  </si>
  <si>
    <t xml:space="preserve"> - Fénymásoló üzemeltetés</t>
  </si>
  <si>
    <t>K1106</t>
  </si>
  <si>
    <t>Jubileumi jutalmak</t>
  </si>
  <si>
    <t>K1102 Jutalmak</t>
  </si>
  <si>
    <t xml:space="preserve"> - Pénzügyi, befektetési díj AAM</t>
  </si>
  <si>
    <t xml:space="preserve"> - Más egyéb szolgáltatások</t>
  </si>
  <si>
    <t xml:space="preserve"> - Postaköltség AAM</t>
  </si>
  <si>
    <t>Eredeti</t>
  </si>
  <si>
    <t>- Rezsi hozzájárulás Kővágóörs</t>
  </si>
  <si>
    <t xml:space="preserve"> - Tulajdoni lapok és térképek</t>
  </si>
  <si>
    <t xml:space="preserve"> - Továbbképzés, szakvizsga</t>
  </si>
  <si>
    <t xml:space="preserve"> - Foglalkozás egészségügy</t>
  </si>
  <si>
    <t>Létszám (fő)</t>
  </si>
  <si>
    <t>K6</t>
  </si>
  <si>
    <t>Beruházások</t>
  </si>
  <si>
    <t>K64</t>
  </si>
  <si>
    <t>Egyéb tárgyi eszközök beszerzése</t>
  </si>
  <si>
    <t>K67</t>
  </si>
  <si>
    <t>Beruházási célú előzetesen felszámított áfa</t>
  </si>
  <si>
    <t xml:space="preserve">Kékkút Község Önkormányzata </t>
  </si>
  <si>
    <t xml:space="preserve">K6 </t>
  </si>
  <si>
    <t>K12</t>
  </si>
  <si>
    <t>Külső személyi juttatások</t>
  </si>
  <si>
    <t>K123</t>
  </si>
  <si>
    <t>K1104</t>
  </si>
  <si>
    <t>Készenléti, ügyeleti, helyettesítési díj túlóra, túlszolgálat teljesítése</t>
  </si>
  <si>
    <t>Egyéb külső szem. Juttatások (reprezentáció)</t>
  </si>
  <si>
    <t>K63</t>
  </si>
  <si>
    <t>Informatikai eszközök beszerzése</t>
  </si>
  <si>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</si>
  <si>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</si>
  <si>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</si>
  <si>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</si>
  <si>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</si>
  <si>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</si>
  <si>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</si>
  <si>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</si>
  <si>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</si>
  <si>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</si>
  <si>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</si>
  <si>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</si>
  <si>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</si>
  <si>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</si>
  <si>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</si>
  <si>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</si>
  <si>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A</t>
  </si>
  <si>
    <t>B</t>
  </si>
  <si>
    <t>C</t>
  </si>
  <si>
    <t>D</t>
  </si>
  <si>
    <t>E</t>
  </si>
  <si>
    <t>sor-szám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</si>
  <si>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</si>
  <si>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</si>
  <si>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</si>
  <si>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</si>
  <si>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</si>
  <si>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</si>
  <si>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</si>
  <si>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</si>
  <si>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</si>
  <si>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</si>
  <si>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</si>
  <si>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</si>
  <si>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</si>
  <si>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</si>
  <si>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</si>
  <si>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</si>
  <si>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</si>
  <si>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</si>
  <si>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</si>
  <si>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</si>
  <si>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</si>
  <si>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</si>
  <si>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</si>
  <si>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</si>
  <si>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</si>
  <si>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</si>
  <si>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</si>
  <si>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</si>
  <si>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</si>
  <si>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</si>
  <si>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</si>
  <si>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</si>
  <si>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</si>
  <si>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</si>
  <si>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</si>
  <si>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</si>
  <si>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</si>
  <si>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</si>
  <si>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</si>
  <si>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</si>
  <si>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</si>
  <si>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</si>
  <si>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</si>
  <si>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</si>
  <si>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</si>
  <si>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</si>
  <si>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</si>
  <si>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</si>
  <si>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</si>
  <si>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</si>
  <si>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</si>
  <si>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</si>
  <si>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</si>
  <si>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Rendszerkövetési szolgáltatás</t>
  </si>
  <si>
    <t>Adatvédelmi tisztviselői szolgáltatás</t>
  </si>
  <si>
    <t>Szakmai tevékenységet segítő szolgáltatások</t>
  </si>
  <si>
    <t xml:space="preserve"> - Belső ellenőrzés</t>
  </si>
  <si>
    <t xml:space="preserve"> - Egyéb szakmai tevékenységet segítő szolgáltatások</t>
  </si>
  <si>
    <t xml:space="preserve"> - Zajszint mérés és egyéb hatósági költségek</t>
  </si>
  <si>
    <t>K122</t>
  </si>
  <si>
    <t>Egyéb külső személyi juttatások (Megbízási díj)</t>
  </si>
  <si>
    <t>F</t>
  </si>
  <si>
    <t>2025. évi költségvetés ÖSSZEVONT MÉRLEGE</t>
  </si>
  <si>
    <t>G</t>
  </si>
  <si>
    <t>Módosított</t>
  </si>
  <si>
    <t>- Révfülöp pénzmaradvány elszámolása</t>
  </si>
  <si>
    <t>2025 évi KIADÁSOK részletezése</t>
  </si>
  <si>
    <t>2025 évi BEVÉTELEK részletezése</t>
  </si>
  <si>
    <t>69.</t>
  </si>
  <si>
    <t>70.</t>
  </si>
  <si>
    <t>H</t>
  </si>
  <si>
    <t>Pénzügyi telejesítés</t>
  </si>
  <si>
    <t>Pénzügyi teljesítés mód. előirányzathoz képest</t>
  </si>
  <si>
    <t>%-os értékben</t>
  </si>
  <si>
    <t>2025.12.31-ig  (Ft)</t>
  </si>
  <si>
    <t>I</t>
  </si>
  <si>
    <t>J</t>
  </si>
  <si>
    <t>-</t>
  </si>
  <si>
    <t>12/A - Mérleg</t>
  </si>
  <si>
    <t>#</t>
  </si>
  <si>
    <t>Előző időszak</t>
  </si>
  <si>
    <t>Módosítások (+/-)</t>
  </si>
  <si>
    <t>Tárgyi időszak</t>
  </si>
  <si>
    <t>49</t>
  </si>
  <si>
    <t>C/II/1 Forintpénztár</t>
  </si>
  <si>
    <t>52</t>
  </si>
  <si>
    <t>C/II Pénztárak, csekkek, betétkönyvek (=C/II/1+C/II/2+C/II/3)</t>
  </si>
  <si>
    <t>53</t>
  </si>
  <si>
    <t>C/III/1 Kincstáron kívüli forintszámlák</t>
  </si>
  <si>
    <t>55</t>
  </si>
  <si>
    <t>C/III Forintszámlák (=C/III/1+C/III/2)</t>
  </si>
  <si>
    <t>59</t>
  </si>
  <si>
    <t>C) PÉNZESZKÖZÖK (=C/I+…+C/IV)</t>
  </si>
  <si>
    <t>157</t>
  </si>
  <si>
    <t>D/III/7 Folyósított, megelőlegezett társadalombiztosítási és családtámogatási ellátások elszámolása</t>
  </si>
  <si>
    <t>160</t>
  </si>
  <si>
    <t>D/III Követelés jellegű sajátos elszámolások (=D/III/1+…+D/III/9)</t>
  </si>
  <si>
    <t>161</t>
  </si>
  <si>
    <t>D) KÖVETELÉSEK  (=D/I+D/II+D/III)</t>
  </si>
  <si>
    <t>178</t>
  </si>
  <si>
    <t>ESZKÖZÖK ÖSSZESEN (=A+B+C+D+E+F)</t>
  </si>
  <si>
    <t>181</t>
  </si>
  <si>
    <t>G/III Egyéb eszközök induláskori értéke és változásai</t>
  </si>
  <si>
    <t>182</t>
  </si>
  <si>
    <t>G/IV Felhalmozott eredmény</t>
  </si>
  <si>
    <t>184</t>
  </si>
  <si>
    <t>G/VI Mérleg szerinti eredmény</t>
  </si>
  <si>
    <t>185</t>
  </si>
  <si>
    <t>G/ SAJÁT TŐKE  (= G/I+…+G/VI)</t>
  </si>
  <si>
    <t>236</t>
  </si>
  <si>
    <t>H/III/1 Kapott előlegek</t>
  </si>
  <si>
    <t>238</t>
  </si>
  <si>
    <t>H/III/3 Más szervezetet megillető bevételek elszámolása</t>
  </si>
  <si>
    <t>245</t>
  </si>
  <si>
    <t>H/III Kötelezettség jellegű sajátos elszámolások (=H/III/1+…+H/III/10)</t>
  </si>
  <si>
    <t>246</t>
  </si>
  <si>
    <t>H) KÖTELEZETTSÉGEK (=H/I+H/II+H/III)</t>
  </si>
  <si>
    <t>249</t>
  </si>
  <si>
    <t>J/2 Költségek, ráfordítások passzív időbeli elhatárolása</t>
  </si>
  <si>
    <t>251</t>
  </si>
  <si>
    <t>J) PASSZÍV IDŐBELI ELHATÁROLÁSOK (=J/1+J/2+J/3)</t>
  </si>
  <si>
    <t>252</t>
  </si>
  <si>
    <t>FORRÁSOK ÖSSZESEN (=G+H+I+J)</t>
  </si>
  <si>
    <t>Sor-szám</t>
  </si>
  <si>
    <t>07/A - Maradványkimutatás</t>
  </si>
  <si>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</si>
  <si>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</si>
  <si>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</si>
  <si>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</si>
  <si>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</si>
  <si>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</si>
  <si>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</si>
  <si>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</si>
  <si>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</si>
  <si>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06</t>
  </si>
  <si>
    <t>II         Alaptevékenység finanszírozási egyenlege (=03-04)</t>
  </si>
  <si>
    <t>07</t>
  </si>
  <si>
    <t>A)        Alaptevékenység maradványa (=±I±II)</t>
  </si>
  <si>
    <t>15</t>
  </si>
  <si>
    <t>C)        Összes maradvány (=A+B)</t>
  </si>
  <si>
    <t>17</t>
  </si>
  <si>
    <t>E)        Alaptevékenység szabad maradványa (=A-D)</t>
  </si>
  <si>
    <t>2025 évi MÉRLEGE</t>
  </si>
  <si>
    <t>MARADVÁNYKIMUTATÁS 2025.</t>
  </si>
  <si>
    <t>13/A - Eredménykimutatás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</si>
  <si>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</si>
  <si>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</si>
  <si>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</si>
  <si>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</si>
  <si>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</si>
  <si>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</si>
  <si>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</si>
  <si>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</si>
  <si>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</si>
  <si>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</si>
  <si>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</si>
  <si>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</si>
  <si>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</si>
  <si>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</si>
  <si>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</si>
  <si>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</si>
  <si>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</si>
  <si>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</si>
  <si>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</si>
  <si>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</si>
  <si>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</si>
  <si>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</si>
  <si>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</si>
  <si>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</si>
  <si>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</si>
  <si>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</si>
  <si>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</si>
  <si>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</si>
  <si>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</si>
  <si>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</si>
  <si>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</si>
  <si>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>43</t>
  </si>
  <si>
    <t>B)  PÉNZÜGYI MŰVELETEK EREDMÉNYE (=VIII-IX)</t>
  </si>
  <si>
    <t>44</t>
  </si>
  <si>
    <t>C)  MÉRLEG SZERINTI EREDMÉNY (=±A±B)</t>
  </si>
  <si>
    <t>Eredménykimutatás 2025</t>
  </si>
  <si>
    <t>08 - Adatszolgáltatás a személyi juttatások és a foglalkoztatottak, választott tisztségviselők összetételéréről</t>
  </si>
  <si>
    <t>Létszám fő (Tervezett átlagos statisztikai állományi létszám, éves)</t>
  </si>
  <si>
    <t>Normatív jutalmak, céljuttatás, projektprémium</t>
  </si>
  <si>
    <t>Készenléti, ügyeleti, helyettesítési díj, túlóra, túlszolgálat</t>
  </si>
  <si>
    <t>Végkielégítés, jubileumi jutalom</t>
  </si>
  <si>
    <t>Béren kívüli juttatások</t>
  </si>
  <si>
    <t>Költségtérítések</t>
  </si>
  <si>
    <t>Támogatások</t>
  </si>
  <si>
    <t>Választott tisztségviselők juttatásai</t>
  </si>
  <si>
    <t>főjegyző, jegyző, aljegyző, címzetes főjegyző, közös önkormányzati hivatal jegyzője</t>
  </si>
  <si>
    <t>I. besorolási osztály</t>
  </si>
  <si>
    <t>II. besorolási osztály</t>
  </si>
  <si>
    <t>III. besorolási osztály</t>
  </si>
  <si>
    <t>KÖZTISZTVISELŐK, KORMÁNYTISZTVISELŐK ÖSSZESEN (=01+…+20)</t>
  </si>
  <si>
    <t>138</t>
  </si>
  <si>
    <t>FOGLALKOZTATOTTAK ÖSSZESEN (=21+36+47+61+69+81+92+100+105+111+117+125+137)</t>
  </si>
  <si>
    <t>139</t>
  </si>
  <si>
    <t>Munkajogi zárólétszám (az időszak végén munkaviszonyban állók létszáma) (fő)</t>
  </si>
  <si>
    <t>K</t>
  </si>
  <si>
    <t>L</t>
  </si>
  <si>
    <t>Személyi juttatások, a foglalkoztatottak, választott tisztségviselők összetételének alakulása 2025-ban</t>
  </si>
  <si>
    <t>05/A - Teljesített kiadások kormányzati funkciónként</t>
  </si>
  <si>
    <t>Összesen</t>
  </si>
  <si>
    <t>011130 Önkormányzatok és önkormányzati hivatalok jogalkotó és általános igazgatási tevékenysége</t>
  </si>
  <si>
    <t>018030 Támogatási célú finanszírozási műveletek</t>
  </si>
  <si>
    <t>999999 Kormányzati funkcióra fel nem osztott tevékenységek kiadásai és bevételei</t>
  </si>
  <si>
    <t>Törvény szerinti illetmények, munkabérek (K1101)</t>
  </si>
  <si>
    <t>Normatív jutalmak (K1102)</t>
  </si>
  <si>
    <t>Jubileumi jutalom (K1106)</t>
  </si>
  <si>
    <t>Béren kívüli juttatások (K1107)</t>
  </si>
  <si>
    <t>Közlekedési költségtérítés (K1109)</t>
  </si>
  <si>
    <t>Foglalkoztatottak egyéb személyi juttatásai (&gt;=14) (K1113)</t>
  </si>
  <si>
    <t>Foglalkoztatottak személyi juttatásai (=01+…+13) (K11)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</si>
  <si>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</si>
  <si>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</si>
  <si>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</si>
  <si>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</si>
  <si>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</si>
  <si>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27</t>
  </si>
  <si>
    <t>ebből: munkáltatót terhelő személyi jövedelemadó (K2)</t>
  </si>
  <si>
    <t>Szakmai anyagok beszerzése (K311)</t>
  </si>
  <si>
    <t>29</t>
  </si>
  <si>
    <t>Üzemeltetési anyagok beszerzése (K312)</t>
  </si>
  <si>
    <t>31</t>
  </si>
  <si>
    <t>Készletbeszerzés (=28+29+30) (K31)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</si>
  <si>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</si>
  <si>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</si>
  <si>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</si>
  <si>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</si>
  <si>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</si>
  <si>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41</t>
  </si>
  <si>
    <t>Bérleti és lízing díjak (&gt;=42) (K333)</t>
  </si>
  <si>
    <t>Karbantartási, kisjavítási szolgáltatások (K334)</t>
  </si>
  <si>
    <t>46</t>
  </si>
  <si>
    <t>Szakmai tevékenységet segítő szolgáltatások  (K336)</t>
  </si>
  <si>
    <t>47</t>
  </si>
  <si>
    <t>Egyéb szolgáltatások (&gt;=48) (K337)</t>
  </si>
  <si>
    <t>Szolgáltatási kiadások (=39+40+41+43+44+46+47) (K33)</t>
  </si>
  <si>
    <t>50</t>
  </si>
  <si>
    <t>Kiküldetések kiadásai (K341)</t>
  </si>
  <si>
    <t>Kiküldetések, reklám- és propagandakiadások (=50+51) (K34)</t>
  </si>
  <si>
    <t>Működési célú előzetesen felszámított általános forgalmi adó (K351)</t>
  </si>
  <si>
    <t>62</t>
  </si>
  <si>
    <t>Egyéb dologi kiadások (K355)</t>
  </si>
  <si>
    <t>63</t>
  </si>
  <si>
    <t>Különféle befizetések és egyéb dologi kiadások (=53+54+55+58+62) (K35)</t>
  </si>
  <si>
    <t>64</t>
  </si>
  <si>
    <t>Dologi kiadások (=31+34+49+52+63) (K3)</t>
  </si>
  <si>
    <t>154</t>
  </si>
  <si>
    <t>Egyéb működési célú támogatások államháztartáson belülre (=155+…+164) (K506)</t>
  </si>
  <si>
    <t>ebből: helyi önkormányzatok és költségvetési szerveik (K506)</t>
  </si>
  <si>
    <t>194</t>
  </si>
  <si>
    <t>Egyéb működési célú kiadások (=125+130+131+132+143+154+165+167+179+180+181+182+193) (K5)</t>
  </si>
  <si>
    <t>198</t>
  </si>
  <si>
    <t>Informatikai eszközök beszerzése, létesítése (K63)</t>
  </si>
  <si>
    <t>199</t>
  </si>
  <si>
    <t>Egyéb tárgyi eszközök beszerzése, létesítése (K64)</t>
  </si>
  <si>
    <t>204</t>
  </si>
  <si>
    <t>Beruházási célú előzetesen felszámított általános forgalmi adó (K67)</t>
  </si>
  <si>
    <t>205</t>
  </si>
  <si>
    <t>Beruházások (=195+196+198+199+200+202+204) (K6)</t>
  </si>
  <si>
    <t>273</t>
  </si>
  <si>
    <t>Költségvetési kiadások (=20+21+64+124+194+205+210+272) (K1-K8)</t>
  </si>
  <si>
    <t>313</t>
  </si>
  <si>
    <t>Kiadások összesen (=273+312) (K1-K9)</t>
  </si>
  <si>
    <t>314</t>
  </si>
  <si>
    <t>Átlagos statisztikai állományi létszám</t>
  </si>
  <si>
    <t>Teljesített kiadások kormányzati funkciónként 2025</t>
  </si>
  <si>
    <t>15/A - Kimutatás az immateriális javak, tárgyi eszközök koncesszióba, vagyonkezelésbe adott eszközök állományának alakulásáról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</si>
  <si>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</si>
  <si>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</si>
  <si>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</si>
  <si>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</si>
  <si>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</si>
  <si>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</si>
  <si>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</si>
  <si>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</si>
  <si>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Immateriális javak beszerzése, nem aktivált beruházások</t>
  </si>
  <si>
    <t>Beruházásokból, felújításokból aktivált érték</t>
  </si>
  <si>
    <t>Egyéb növekedés</t>
  </si>
  <si>
    <t>Összes növekedés  (=02+…+07)</t>
  </si>
  <si>
    <t>Egyéb csökkenés</t>
  </si>
  <si>
    <t>Összes csökkenés (=09+…+13)</t>
  </si>
  <si>
    <t>Bruttó érték összesen (=01+08-14)</t>
  </si>
  <si>
    <t>16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</si>
  <si>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</si>
  <si>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</si>
  <si>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</si>
  <si>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</si>
  <si>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26</t>
  </si>
  <si>
    <t>Teljesen (0-ig) leírt eszközök bruttó értéke</t>
  </si>
  <si>
    <t>Kimutatás az immateriális javak, tárgyi eszközök, koncesszióba, vagyonkezelésbe adott eszközök állományának 2025 évi alakulásáról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</si>
</sst>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8" x14ac:knownFonts="1">
    <font>
      <sz val="12"/>
      <name val="Times New Roman"/>
      <charset val="238"/>
    </font>
    <font>
      <u/>
      <sz val="12"/>
      <color indexed="20"/>
      <name val="Times New Roman"/>
      <family val="1"/>
      <charset val="238"/>
    </font>
    <font>
      <sz val="12"/>
      <color indexed="2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20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u/>
      <sz val="12"/>
      <name val="Times New Roman"/>
      <family val="1"/>
      <charset val="238"/>
    </font>
    <font>
      <sz val="12"/>
      <color rgb="FF0000FF"/>
      <name val="Times New Roman"/>
      <family val="1"/>
      <charset val="238"/>
    </font>
    <font>
      <sz val="12"/>
      <name val="Times New Roman"/>
      <charset val="238"/>
    </font>
    <font>
      <sz val="10"/>
      <color rgb="FF000000"/>
      <name val="Arial CE"/>
    </font>
    <font>
      <sz val="12"/>
      <name val="Calibri"/>
    </font>
    <font>
      <sz val="10"/>
      <name val="Calibri"/>
    </font>
    <font>
      <b/>
      <sz val="10"/>
      <color indexed="8"/>
      <name val="Calibri"/>
    </font>
    <font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color rgb="FF000000"/>
      <name val="Arial CE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29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55"/>
      </patternFill>
    </fill>
  </fills>
  <borders count="5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tted">
        <color indexed="8"/>
      </left>
      <right style="dotted">
        <color indexed="8"/>
      </right>
      <top/>
      <bottom/>
      <diagonal/>
    </border>
    <border>
      <left style="dotted">
        <color indexed="8"/>
      </left>
      <right style="dotted">
        <color indexed="8"/>
      </right>
      <top style="thin">
        <color indexed="64"/>
      </top>
      <bottom/>
      <diagonal/>
    </border>
    <border>
      <left style="dotted">
        <color indexed="8"/>
      </left>
      <right style="dotted">
        <color indexed="8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8"/>
      </right>
      <top style="thin">
        <color indexed="64"/>
      </top>
      <bottom/>
      <diagonal/>
    </border>
    <border>
      <left/>
      <right style="dotted">
        <color indexed="8"/>
      </right>
      <top/>
      <bottom/>
      <diagonal/>
    </border>
    <border>
      <left/>
      <right style="dotted">
        <color indexed="8"/>
      </right>
      <top/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64"/>
      </top>
      <bottom/>
      <diagonal/>
    </border>
    <border>
      <left style="dotted">
        <color indexed="8"/>
      </left>
      <right/>
      <top/>
      <bottom/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43" fontId="3" fillId="0" borderId="0" applyFont="0" applyFill="0" applyBorder="0" applyAlignment="0" applyProtection="0"/>
    <xf numFmtId="0" fontId="3" fillId="0" borderId="0"/>
    <xf numFmtId="9" fontId="15" fillId="0" borderId="0" applyFont="0" applyFill="0" applyBorder="0" applyAlignment="0" applyProtection="0"/>
    <xf numFmtId="0" fontId="16" fillId="0" borderId="0"/>
    <xf numFmtId="0" fontId="22" fillId="0" borderId="0"/>
  </cellStyleXfs>
  <cellXfs count="25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3" fontId="4" fillId="0" borderId="2" xfId="0" applyNumberFormat="1" applyFont="1" applyBorder="1"/>
    <xf numFmtId="3" fontId="3" fillId="0" borderId="2" xfId="0" applyNumberFormat="1" applyFont="1" applyBorder="1"/>
    <xf numFmtId="0" fontId="4" fillId="0" borderId="3" xfId="0" applyFont="1" applyBorder="1"/>
    <xf numFmtId="3" fontId="4" fillId="0" borderId="4" xfId="0" applyNumberFormat="1" applyFont="1" applyBorder="1"/>
    <xf numFmtId="3" fontId="3" fillId="0" borderId="0" xfId="0" applyNumberFormat="1" applyFont="1"/>
    <xf numFmtId="0" fontId="0" fillId="0" borderId="0" xfId="0" applyAlignment="1">
      <alignment horizontal="center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 vertical="center"/>
    </xf>
    <xf numFmtId="0" fontId="3" fillId="0" borderId="2" xfId="0" applyFont="1" applyBorder="1"/>
    <xf numFmtId="3" fontId="3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9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3" fontId="3" fillId="0" borderId="9" xfId="0" applyNumberFormat="1" applyFont="1" applyBorder="1"/>
    <xf numFmtId="3" fontId="3" fillId="0" borderId="13" xfId="0" applyNumberFormat="1" applyFont="1" applyBorder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0" xfId="0" applyFont="1" applyFill="1" applyBorder="1"/>
    <xf numFmtId="3" fontId="4" fillId="2" borderId="7" xfId="0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4" fillId="2" borderId="28" xfId="0" applyFont="1" applyFill="1" applyBorder="1" applyAlignment="1">
      <alignment horizontal="left"/>
    </xf>
    <xf numFmtId="0" fontId="4" fillId="2" borderId="28" xfId="0" applyFont="1" applyFill="1" applyBorder="1"/>
    <xf numFmtId="0" fontId="2" fillId="0" borderId="0" xfId="0" applyFont="1" applyAlignment="1">
      <alignment horizontal="center"/>
    </xf>
    <xf numFmtId="0" fontId="4" fillId="0" borderId="25" xfId="0" applyFont="1" applyBorder="1" applyAlignment="1">
      <alignment horizontal="center" vertical="center" wrapText="1"/>
    </xf>
    <xf numFmtId="164" fontId="3" fillId="0" borderId="9" xfId="3" applyNumberFormat="1" applyFont="1" applyBorder="1" applyAlignment="1">
      <alignment vertical="center"/>
    </xf>
    <xf numFmtId="164" fontId="3" fillId="0" borderId="17" xfId="3" applyNumberFormat="1" applyFont="1" applyBorder="1" applyAlignment="1">
      <alignment horizontal="center" vertical="center"/>
    </xf>
    <xf numFmtId="0" fontId="3" fillId="0" borderId="0" xfId="4" applyFont="1"/>
    <xf numFmtId="0" fontId="3" fillId="0" borderId="0" xfId="4" applyFont="1" applyAlignment="1">
      <alignment horizontal="center" vertical="center"/>
    </xf>
    <xf numFmtId="0" fontId="6" fillId="0" borderId="22" xfId="4" applyFont="1" applyBorder="1" applyAlignment="1">
      <alignment horizontal="center" vertical="center" wrapText="1"/>
    </xf>
    <xf numFmtId="0" fontId="3" fillId="0" borderId="29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4" fillId="0" borderId="0" xfId="4" applyFont="1"/>
    <xf numFmtId="1" fontId="4" fillId="0" borderId="24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4" fillId="0" borderId="0" xfId="4" applyFont="1" applyAlignment="1">
      <alignment horizontal="left"/>
    </xf>
    <xf numFmtId="2" fontId="4" fillId="0" borderId="2" xfId="4" applyNumberFormat="1" applyFont="1" applyBorder="1" applyAlignment="1">
      <alignment horizontal="right"/>
    </xf>
    <xf numFmtId="164" fontId="4" fillId="0" borderId="2" xfId="3" applyNumberFormat="1" applyFont="1" applyBorder="1" applyAlignment="1">
      <alignment horizontal="right"/>
    </xf>
    <xf numFmtId="0" fontId="3" fillId="0" borderId="0" xfId="4" applyFont="1" applyAlignment="1">
      <alignment horizontal="left"/>
    </xf>
    <xf numFmtId="0" fontId="3" fillId="0" borderId="2" xfId="4" applyFont="1" applyBorder="1" applyAlignment="1">
      <alignment horizontal="left"/>
    </xf>
    <xf numFmtId="2" fontId="3" fillId="0" borderId="2" xfId="4" applyNumberFormat="1" applyFont="1" applyBorder="1" applyAlignment="1">
      <alignment horizontal="right"/>
    </xf>
    <xf numFmtId="3" fontId="3" fillId="0" borderId="2" xfId="4" applyNumberFormat="1" applyFont="1" applyBorder="1" applyAlignment="1">
      <alignment horizontal="center"/>
    </xf>
    <xf numFmtId="3" fontId="3" fillId="0" borderId="9" xfId="4" applyNumberFormat="1" applyFont="1" applyBorder="1" applyAlignment="1">
      <alignment horizontal="center"/>
    </xf>
    <xf numFmtId="0" fontId="3" fillId="0" borderId="33" xfId="4" applyFont="1" applyBorder="1" applyAlignment="1">
      <alignment horizontal="left"/>
    </xf>
    <xf numFmtId="0" fontId="3" fillId="0" borderId="0" xfId="4" applyFont="1" applyBorder="1" applyAlignment="1">
      <alignment horizontal="left"/>
    </xf>
    <xf numFmtId="2" fontId="3" fillId="0" borderId="21" xfId="4" applyNumberFormat="1" applyFont="1" applyBorder="1" applyAlignment="1">
      <alignment horizontal="right"/>
    </xf>
    <xf numFmtId="3" fontId="3" fillId="0" borderId="21" xfId="4" applyNumberFormat="1" applyFont="1" applyBorder="1" applyAlignment="1">
      <alignment horizontal="center"/>
    </xf>
    <xf numFmtId="2" fontId="6" fillId="0" borderId="2" xfId="4" applyNumberFormat="1" applyFont="1" applyBorder="1" applyAlignment="1">
      <alignment horizontal="right"/>
    </xf>
    <xf numFmtId="0" fontId="7" fillId="0" borderId="0" xfId="4" applyFont="1" applyAlignment="1">
      <alignment horizontal="left"/>
    </xf>
    <xf numFmtId="2" fontId="7" fillId="0" borderId="2" xfId="4" applyNumberFormat="1" applyFont="1" applyBorder="1" applyAlignment="1">
      <alignment horizontal="right"/>
    </xf>
    <xf numFmtId="49" fontId="3" fillId="0" borderId="2" xfId="4" applyNumberFormat="1" applyFont="1" applyBorder="1" applyAlignment="1">
      <alignment horizontal="left"/>
    </xf>
    <xf numFmtId="164" fontId="4" fillId="0" borderId="9" xfId="3" applyNumberFormat="1" applyFont="1" applyBorder="1" applyAlignment="1">
      <alignment horizontal="right" vertical="center"/>
    </xf>
    <xf numFmtId="164" fontId="4" fillId="2" borderId="16" xfId="3" applyNumberFormat="1" applyFont="1" applyFill="1" applyBorder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2" xfId="4" applyFont="1" applyFill="1" applyBorder="1" applyAlignment="1">
      <alignment horizontal="left"/>
    </xf>
    <xf numFmtId="3" fontId="4" fillId="2" borderId="2" xfId="4" applyNumberFormat="1" applyFont="1" applyFill="1" applyBorder="1" applyAlignment="1">
      <alignment horizontal="right"/>
    </xf>
    <xf numFmtId="164" fontId="4" fillId="2" borderId="9" xfId="3" applyNumberFormat="1" applyFont="1" applyFill="1" applyBorder="1" applyAlignment="1">
      <alignment horizontal="center"/>
    </xf>
    <xf numFmtId="0" fontId="4" fillId="0" borderId="30" xfId="4" applyFont="1" applyBorder="1"/>
    <xf numFmtId="0" fontId="4" fillId="0" borderId="19" xfId="4" applyFont="1" applyBorder="1" applyAlignment="1">
      <alignment horizontal="left"/>
    </xf>
    <xf numFmtId="0" fontId="4" fillId="0" borderId="31" xfId="4" applyFont="1" applyBorder="1"/>
    <xf numFmtId="0" fontId="4" fillId="0" borderId="18" xfId="4" applyFont="1" applyBorder="1"/>
    <xf numFmtId="0" fontId="4" fillId="0" borderId="32" xfId="4" applyFont="1" applyBorder="1"/>
    <xf numFmtId="0" fontId="4" fillId="0" borderId="20" xfId="4" applyFont="1" applyBorder="1"/>
    <xf numFmtId="0" fontId="4" fillId="2" borderId="3" xfId="4" applyFont="1" applyFill="1" applyBorder="1"/>
    <xf numFmtId="0" fontId="4" fillId="2" borderId="3" xfId="4" applyFont="1" applyFill="1" applyBorder="1" applyAlignment="1">
      <alignment horizontal="left"/>
    </xf>
    <xf numFmtId="0" fontId="8" fillId="0" borderId="0" xfId="4" applyFont="1" applyAlignment="1">
      <alignment horizontal="left"/>
    </xf>
    <xf numFmtId="0" fontId="8" fillId="0" borderId="2" xfId="4" applyFont="1" applyBorder="1" applyAlignment="1">
      <alignment horizontal="left"/>
    </xf>
    <xf numFmtId="164" fontId="3" fillId="0" borderId="0" xfId="3" applyNumberFormat="1" applyFont="1"/>
    <xf numFmtId="164" fontId="3" fillId="0" borderId="0" xfId="4" applyNumberFormat="1" applyFont="1"/>
    <xf numFmtId="2" fontId="6" fillId="0" borderId="9" xfId="4" applyNumberFormat="1" applyFont="1" applyBorder="1" applyAlignment="1">
      <alignment horizontal="right"/>
    </xf>
    <xf numFmtId="0" fontId="4" fillId="0" borderId="9" xfId="4" applyFont="1" applyBorder="1"/>
    <xf numFmtId="0" fontId="3" fillId="0" borderId="9" xfId="4" applyFont="1" applyBorder="1"/>
    <xf numFmtId="0" fontId="4" fillId="0" borderId="13" xfId="4" applyFont="1" applyBorder="1"/>
    <xf numFmtId="2" fontId="4" fillId="2" borderId="14" xfId="4" applyNumberFormat="1" applyFont="1" applyFill="1" applyBorder="1" applyAlignment="1">
      <alignment horizontal="center" vertical="center" wrapText="1"/>
    </xf>
    <xf numFmtId="2" fontId="8" fillId="0" borderId="2" xfId="4" applyNumberFormat="1" applyFont="1" applyBorder="1" applyAlignment="1">
      <alignment horizontal="center"/>
    </xf>
    <xf numFmtId="0" fontId="4" fillId="0" borderId="35" xfId="4" applyFont="1" applyBorder="1" applyAlignment="1">
      <alignment horizontal="left"/>
    </xf>
    <xf numFmtId="0" fontId="4" fillId="0" borderId="36" xfId="4" applyFont="1" applyBorder="1"/>
    <xf numFmtId="0" fontId="4" fillId="0" borderId="37" xfId="4" applyFont="1" applyBorder="1"/>
    <xf numFmtId="164" fontId="4" fillId="0" borderId="38" xfId="3" applyNumberFormat="1" applyFont="1" applyFill="1" applyBorder="1" applyAlignment="1">
      <alignment horizontal="center"/>
    </xf>
    <xf numFmtId="164" fontId="4" fillId="0" borderId="39" xfId="3" applyNumberFormat="1" applyFont="1" applyFill="1" applyBorder="1" applyAlignment="1">
      <alignment horizontal="center"/>
    </xf>
    <xf numFmtId="164" fontId="4" fillId="0" borderId="40" xfId="3" applyNumberFormat="1" applyFont="1" applyFill="1" applyBorder="1" applyAlignment="1">
      <alignment horizontal="center"/>
    </xf>
    <xf numFmtId="0" fontId="4" fillId="0" borderId="41" xfId="4" applyFont="1" applyBorder="1" applyAlignment="1">
      <alignment horizontal="left"/>
    </xf>
    <xf numFmtId="0" fontId="4" fillId="0" borderId="42" xfId="4" applyFont="1" applyBorder="1"/>
    <xf numFmtId="0" fontId="3" fillId="0" borderId="22" xfId="0" applyFont="1" applyBorder="1" applyAlignment="1">
      <alignment horizontal="center" vertical="center"/>
    </xf>
    <xf numFmtId="164" fontId="4" fillId="2" borderId="3" xfId="3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right"/>
    </xf>
    <xf numFmtId="3" fontId="4" fillId="2" borderId="10" xfId="0" applyNumberFormat="1" applyFont="1" applyFill="1" applyBorder="1"/>
    <xf numFmtId="164" fontId="4" fillId="2" borderId="15" xfId="3" applyNumberFormat="1" applyFont="1" applyFill="1" applyBorder="1" applyAlignment="1">
      <alignment horizontal="center" vertical="center"/>
    </xf>
    <xf numFmtId="0" fontId="4" fillId="0" borderId="2" xfId="4" applyFont="1" applyBorder="1" applyAlignment="1">
      <alignment horizontal="left"/>
    </xf>
    <xf numFmtId="164" fontId="4" fillId="0" borderId="0" xfId="3" applyNumberFormat="1" applyFont="1"/>
    <xf numFmtId="3" fontId="4" fillId="0" borderId="0" xfId="0" applyNumberFormat="1" applyFont="1" applyAlignment="1">
      <alignment horizontal="left"/>
    </xf>
    <xf numFmtId="164" fontId="14" fillId="0" borderId="0" xfId="1" applyNumberFormat="1" applyFont="1" applyAlignment="1">
      <alignment horizontal="right"/>
    </xf>
    <xf numFmtId="2" fontId="3" fillId="0" borderId="0" xfId="4" applyNumberFormat="1" applyFont="1" applyBorder="1" applyAlignment="1">
      <alignment horizontal="left"/>
    </xf>
    <xf numFmtId="0" fontId="4" fillId="0" borderId="0" xfId="4" applyFont="1" applyBorder="1"/>
    <xf numFmtId="0" fontId="3" fillId="0" borderId="0" xfId="4" applyFont="1" applyBorder="1"/>
    <xf numFmtId="0" fontId="4" fillId="0" borderId="0" xfId="4" applyFont="1" applyBorder="1" applyAlignment="1">
      <alignment horizontal="left"/>
    </xf>
    <xf numFmtId="3" fontId="3" fillId="0" borderId="45" xfId="4" applyNumberFormat="1" applyFont="1" applyBorder="1" applyAlignment="1">
      <alignment horizontal="center"/>
    </xf>
    <xf numFmtId="3" fontId="3" fillId="0" borderId="44" xfId="4" applyNumberFormat="1" applyFont="1" applyBorder="1" applyAlignment="1">
      <alignment horizontal="center"/>
    </xf>
    <xf numFmtId="0" fontId="4" fillId="0" borderId="21" xfId="4" applyFont="1" applyBorder="1"/>
    <xf numFmtId="164" fontId="4" fillId="0" borderId="21" xfId="3" applyNumberFormat="1" applyFont="1" applyBorder="1" applyAlignment="1">
      <alignment horizontal="right"/>
    </xf>
    <xf numFmtId="164" fontId="4" fillId="0" borderId="45" xfId="3" applyNumberFormat="1" applyFont="1" applyBorder="1" applyAlignment="1">
      <alignment horizontal="right"/>
    </xf>
    <xf numFmtId="0" fontId="3" fillId="0" borderId="21" xfId="4" applyFont="1" applyBorder="1"/>
    <xf numFmtId="164" fontId="3" fillId="0" borderId="21" xfId="4" applyNumberFormat="1" applyFont="1" applyBorder="1" applyAlignment="1">
      <alignment horizontal="center"/>
    </xf>
    <xf numFmtId="164" fontId="3" fillId="0" borderId="45" xfId="4" applyNumberFormat="1" applyFont="1" applyBorder="1" applyAlignment="1">
      <alignment horizontal="center"/>
    </xf>
    <xf numFmtId="2" fontId="4" fillId="0" borderId="21" xfId="4" applyNumberFormat="1" applyFont="1" applyBorder="1" applyAlignment="1">
      <alignment horizontal="right"/>
    </xf>
    <xf numFmtId="0" fontId="3" fillId="0" borderId="43" xfId="0" applyFont="1" applyBorder="1" applyAlignment="1">
      <alignment horizontal="center"/>
    </xf>
    <xf numFmtId="0" fontId="0" fillId="0" borderId="43" xfId="0" applyBorder="1" applyAlignment="1"/>
    <xf numFmtId="0" fontId="3" fillId="0" borderId="0" xfId="4" applyFont="1" applyAlignment="1">
      <alignment horizontal="center"/>
    </xf>
    <xf numFmtId="0" fontId="3" fillId="0" borderId="43" xfId="4" applyFont="1" applyBorder="1" applyAlignment="1">
      <alignment horizontal="center"/>
    </xf>
    <xf numFmtId="0" fontId="3" fillId="0" borderId="43" xfId="0" applyFont="1" applyBorder="1" applyAlignment="1"/>
    <xf numFmtId="3" fontId="3" fillId="0" borderId="9" xfId="4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9" fillId="3" borderId="46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10" fontId="4" fillId="0" borderId="2" xfId="5" applyNumberFormat="1" applyFont="1" applyBorder="1"/>
    <xf numFmtId="0" fontId="9" fillId="0" borderId="46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0" fontId="3" fillId="0" borderId="2" xfId="5" applyNumberFormat="1" applyFont="1" applyBorder="1" applyAlignment="1">
      <alignment horizontal="center"/>
    </xf>
    <xf numFmtId="10" fontId="4" fillId="2" borderId="15" xfId="5" applyNumberFormat="1" applyFont="1" applyFill="1" applyBorder="1" applyAlignment="1">
      <alignment horizontal="center" vertical="center"/>
    </xf>
    <xf numFmtId="0" fontId="0" fillId="0" borderId="43" xfId="0" applyBorder="1" applyAlignment="1">
      <alignment horizontal="center"/>
    </xf>
    <xf numFmtId="10" fontId="4" fillId="0" borderId="2" xfId="5" applyNumberFormat="1" applyFont="1" applyBorder="1" applyAlignment="1">
      <alignment horizontal="center"/>
    </xf>
    <xf numFmtId="10" fontId="4" fillId="0" borderId="2" xfId="5" applyNumberFormat="1" applyFont="1" applyBorder="1" applyAlignment="1">
      <alignment horizontal="right" vertical="center"/>
    </xf>
    <xf numFmtId="10" fontId="3" fillId="0" borderId="2" xfId="5" applyNumberFormat="1" applyFont="1" applyBorder="1" applyAlignment="1">
      <alignment horizontal="right" vertical="center"/>
    </xf>
    <xf numFmtId="10" fontId="4" fillId="0" borderId="0" xfId="5" applyNumberFormat="1" applyFont="1" applyAlignment="1">
      <alignment horizontal="right"/>
    </xf>
    <xf numFmtId="10" fontId="3" fillId="0" borderId="0" xfId="5" applyNumberFormat="1" applyFont="1" applyAlignment="1">
      <alignment horizontal="right"/>
    </xf>
    <xf numFmtId="10" fontId="3" fillId="0" borderId="9" xfId="5" applyNumberFormat="1" applyFont="1" applyBorder="1"/>
    <xf numFmtId="10" fontId="4" fillId="2" borderId="10" xfId="5" applyNumberFormat="1" applyFont="1" applyFill="1" applyBorder="1"/>
    <xf numFmtId="10" fontId="4" fillId="2" borderId="12" xfId="5" applyNumberFormat="1" applyFont="1" applyFill="1" applyBorder="1" applyAlignment="1">
      <alignment horizontal="right"/>
    </xf>
    <xf numFmtId="10" fontId="4" fillId="2" borderId="7" xfId="5" applyNumberFormat="1" applyFont="1" applyFill="1" applyBorder="1" applyAlignment="1">
      <alignment horizontal="right" vertical="center"/>
    </xf>
    <xf numFmtId="10" fontId="4" fillId="2" borderId="16" xfId="5" applyNumberFormat="1" applyFont="1" applyFill="1" applyBorder="1" applyAlignment="1">
      <alignment horizontal="center" vertical="center"/>
    </xf>
    <xf numFmtId="10" fontId="4" fillId="2" borderId="9" xfId="5" applyNumberFormat="1" applyFont="1" applyFill="1" applyBorder="1" applyAlignment="1">
      <alignment horizontal="center"/>
    </xf>
    <xf numFmtId="10" fontId="4" fillId="2" borderId="3" xfId="5" applyNumberFormat="1" applyFont="1" applyFill="1" applyBorder="1" applyAlignment="1">
      <alignment horizontal="center"/>
    </xf>
    <xf numFmtId="10" fontId="3" fillId="0" borderId="48" xfId="5" applyNumberFormat="1" applyFont="1" applyBorder="1" applyAlignment="1">
      <alignment horizontal="center"/>
    </xf>
    <xf numFmtId="10" fontId="3" fillId="0" borderId="49" xfId="5" applyNumberFormat="1" applyFont="1" applyBorder="1" applyAlignment="1">
      <alignment horizontal="center"/>
    </xf>
    <xf numFmtId="10" fontId="3" fillId="0" borderId="50" xfId="5" applyNumberFormat="1" applyFont="1" applyBorder="1" applyAlignment="1">
      <alignment horizontal="center"/>
    </xf>
    <xf numFmtId="10" fontId="4" fillId="0" borderId="4" xfId="5" applyNumberFormat="1" applyFont="1" applyBorder="1"/>
    <xf numFmtId="10" fontId="3" fillId="0" borderId="2" xfId="5" applyNumberFormat="1" applyFont="1" applyBorder="1"/>
    <xf numFmtId="0" fontId="16" fillId="0" borderId="0" xfId="6" applyFill="1"/>
    <xf numFmtId="0" fontId="20" fillId="0" borderId="0" xfId="6" applyFont="1" applyFill="1"/>
    <xf numFmtId="0" fontId="21" fillId="0" borderId="22" xfId="6" applyFont="1" applyBorder="1" applyAlignment="1">
      <alignment horizontal="center" vertical="center" wrapText="1"/>
    </xf>
    <xf numFmtId="0" fontId="20" fillId="0" borderId="0" xfId="6" applyFont="1" applyFill="1" applyAlignment="1">
      <alignment horizontal="center"/>
    </xf>
    <xf numFmtId="0" fontId="16" fillId="0" borderId="0" xfId="6" applyFill="1" applyAlignment="1">
      <alignment horizontal="center"/>
    </xf>
    <xf numFmtId="0" fontId="20" fillId="0" borderId="22" xfId="6" applyFont="1" applyFill="1" applyBorder="1" applyAlignment="1">
      <alignment horizontal="center"/>
    </xf>
    <xf numFmtId="0" fontId="6" fillId="0" borderId="22" xfId="6" applyFont="1" applyFill="1" applyBorder="1" applyAlignment="1">
      <alignment horizontal="center" vertical="top" wrapText="1"/>
    </xf>
    <xf numFmtId="0" fontId="6" fillId="0" borderId="22" xfId="6" applyFont="1" applyFill="1" applyBorder="1" applyAlignment="1">
      <alignment horizontal="left" vertical="top" wrapText="1"/>
    </xf>
    <xf numFmtId="3" fontId="6" fillId="0" borderId="22" xfId="6" applyNumberFormat="1" applyFont="1" applyFill="1" applyBorder="1" applyAlignment="1">
      <alignment horizontal="right" vertical="top" wrapText="1"/>
    </xf>
    <xf numFmtId="0" fontId="25" fillId="0" borderId="22" xfId="6" applyFont="1" applyFill="1" applyBorder="1" applyAlignment="1">
      <alignment horizontal="center" vertical="top" wrapText="1"/>
    </xf>
    <xf numFmtId="0" fontId="25" fillId="0" borderId="22" xfId="6" applyFont="1" applyFill="1" applyBorder="1" applyAlignment="1">
      <alignment horizontal="left" vertical="top" wrapText="1"/>
    </xf>
    <xf numFmtId="3" fontId="25" fillId="0" borderId="22" xfId="6" applyNumberFormat="1" applyFont="1" applyFill="1" applyBorder="1" applyAlignment="1">
      <alignment horizontal="right" vertical="top" wrapText="1"/>
    </xf>
    <xf numFmtId="0" fontId="3" fillId="3" borderId="22" xfId="6" applyFont="1" applyFill="1" applyBorder="1" applyAlignment="1">
      <alignment horizontal="center" vertical="top" wrapText="1"/>
    </xf>
    <xf numFmtId="0" fontId="16" fillId="0" borderId="22" xfId="6" applyFill="1" applyBorder="1" applyAlignment="1">
      <alignment horizontal="center"/>
    </xf>
    <xf numFmtId="0" fontId="23" fillId="0" borderId="22" xfId="6" applyFont="1" applyFill="1" applyBorder="1" applyAlignment="1">
      <alignment horizontal="center" vertical="top" wrapText="1"/>
    </xf>
    <xf numFmtId="0" fontId="23" fillId="0" borderId="22" xfId="6" applyFont="1" applyFill="1" applyBorder="1" applyAlignment="1">
      <alignment horizontal="left" vertical="top" wrapText="1"/>
    </xf>
    <xf numFmtId="3" fontId="23" fillId="0" borderId="22" xfId="6" applyNumberFormat="1" applyFont="1" applyFill="1" applyBorder="1" applyAlignment="1">
      <alignment horizontal="right" vertical="top" wrapText="1"/>
    </xf>
    <xf numFmtId="0" fontId="24" fillId="0" borderId="22" xfId="6" applyFont="1" applyFill="1" applyBorder="1" applyAlignment="1">
      <alignment horizontal="center" vertical="top" wrapText="1"/>
    </xf>
    <xf numFmtId="0" fontId="24" fillId="0" borderId="22" xfId="6" applyFont="1" applyFill="1" applyBorder="1" applyAlignment="1">
      <alignment horizontal="left" vertical="top" wrapText="1"/>
    </xf>
    <xf numFmtId="3" fontId="24" fillId="0" borderId="22" xfId="6" applyNumberFormat="1" applyFont="1" applyFill="1" applyBorder="1" applyAlignment="1">
      <alignment horizontal="right" vertical="top" wrapText="1"/>
    </xf>
    <xf numFmtId="0" fontId="3" fillId="0" borderId="0" xfId="4" applyFont="1" applyFill="1" applyAlignment="1">
      <alignment horizontal="center" vertical="center"/>
    </xf>
    <xf numFmtId="0" fontId="3" fillId="0" borderId="22" xfId="4" applyFont="1" applyFill="1" applyBorder="1" applyAlignment="1">
      <alignment horizontal="center" vertical="center"/>
    </xf>
    <xf numFmtId="0" fontId="16" fillId="0" borderId="0" xfId="6" applyFont="1" applyFill="1"/>
    <xf numFmtId="0" fontId="6" fillId="0" borderId="0" xfId="7" applyFont="1" applyAlignment="1">
      <alignment horizontal="center"/>
    </xf>
    <xf numFmtId="0" fontId="6" fillId="0" borderId="0" xfId="0" applyFont="1" applyAlignment="1"/>
    <xf numFmtId="0" fontId="6" fillId="0" borderId="22" xfId="7" applyFont="1" applyBorder="1" applyAlignment="1">
      <alignment horizontal="center" vertical="center" wrapText="1"/>
    </xf>
    <xf numFmtId="0" fontId="6" fillId="0" borderId="22" xfId="7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6" fillId="0" borderId="22" xfId="6" applyFont="1" applyFill="1" applyBorder="1" applyAlignment="1">
      <alignment horizontal="center"/>
    </xf>
    <xf numFmtId="0" fontId="23" fillId="3" borderId="22" xfId="6" applyFont="1" applyFill="1" applyBorder="1" applyAlignment="1">
      <alignment horizontal="center" vertical="top" wrapText="1"/>
    </xf>
    <xf numFmtId="0" fontId="16" fillId="0" borderId="0" xfId="6" applyFont="1" applyFill="1" applyAlignment="1">
      <alignment horizontal="center"/>
    </xf>
    <xf numFmtId="0" fontId="20" fillId="0" borderId="0" xfId="6" applyFont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0" fontId="21" fillId="0" borderId="22" xfId="6" applyFont="1" applyBorder="1" applyAlignment="1">
      <alignment horizontal="center" wrapText="1"/>
    </xf>
    <xf numFmtId="0" fontId="21" fillId="0" borderId="22" xfId="6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17" fillId="4" borderId="22" xfId="6" applyFont="1" applyFill="1" applyBorder="1" applyAlignment="1">
      <alignment horizontal="center" vertical="top" wrapText="1"/>
    </xf>
    <xf numFmtId="0" fontId="18" fillId="0" borderId="22" xfId="6" applyFont="1" applyFill="1" applyBorder="1" applyAlignment="1">
      <alignment horizontal="center" vertical="top" wrapText="1"/>
    </xf>
    <xf numFmtId="0" fontId="18" fillId="0" borderId="22" xfId="6" applyFont="1" applyFill="1" applyBorder="1" applyAlignment="1">
      <alignment horizontal="left" vertical="top" wrapText="1"/>
    </xf>
    <xf numFmtId="3" fontId="18" fillId="0" borderId="22" xfId="6" applyNumberFormat="1" applyFont="1" applyFill="1" applyBorder="1" applyAlignment="1">
      <alignment horizontal="right" vertical="top" wrapText="1"/>
    </xf>
    <xf numFmtId="0" fontId="19" fillId="0" borderId="22" xfId="6" applyFont="1" applyFill="1" applyBorder="1" applyAlignment="1">
      <alignment horizontal="center" vertical="top" wrapText="1"/>
    </xf>
    <xf numFmtId="0" fontId="19" fillId="0" borderId="22" xfId="6" applyFont="1" applyFill="1" applyBorder="1" applyAlignment="1">
      <alignment horizontal="left" vertical="top" wrapText="1"/>
    </xf>
    <xf numFmtId="3" fontId="19" fillId="0" borderId="22" xfId="6" applyNumberFormat="1" applyFont="1" applyFill="1" applyBorder="1" applyAlignment="1">
      <alignment horizontal="right" vertical="top" wrapText="1"/>
    </xf>
    <xf numFmtId="0" fontId="20" fillId="0" borderId="0" xfId="6" applyFont="1" applyFill="1" applyAlignment="1">
      <alignment horizontal="center" vertical="center"/>
    </xf>
    <xf numFmtId="0" fontId="20" fillId="0" borderId="22" xfId="6" applyFont="1" applyFill="1" applyBorder="1" applyAlignment="1">
      <alignment horizontal="center" vertical="center"/>
    </xf>
    <xf numFmtId="0" fontId="17" fillId="3" borderId="22" xfId="6" applyFont="1" applyFill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2" xfId="0" applyFont="1" applyBorder="1" applyAlignment="1">
      <alignment horizontal="left"/>
    </xf>
    <xf numFmtId="0" fontId="4" fillId="2" borderId="27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4" fillId="2" borderId="34" xfId="4" applyFont="1" applyFill="1" applyBorder="1" applyAlignment="1">
      <alignment vertical="center" wrapText="1"/>
    </xf>
    <xf numFmtId="0" fontId="4" fillId="2" borderId="28" xfId="4" applyFont="1" applyFill="1" applyBorder="1" applyAlignment="1">
      <alignment vertical="center" wrapText="1"/>
    </xf>
    <xf numFmtId="0" fontId="4" fillId="2" borderId="27" xfId="4" applyFont="1" applyFill="1" applyBorder="1" applyAlignment="1">
      <alignment vertical="center" wrapText="1"/>
    </xf>
    <xf numFmtId="0" fontId="4" fillId="0" borderId="2" xfId="4" applyFont="1" applyBorder="1" applyAlignment="1">
      <alignment horizontal="left"/>
    </xf>
    <xf numFmtId="0" fontId="13" fillId="0" borderId="0" xfId="4" applyFont="1" applyAlignment="1">
      <alignment horizontal="right"/>
    </xf>
    <xf numFmtId="0" fontId="4" fillId="0" borderId="24" xfId="4" applyFont="1" applyBorder="1" applyAlignment="1">
      <alignment horizontal="center" vertical="center"/>
    </xf>
    <xf numFmtId="0" fontId="4" fillId="0" borderId="25" xfId="4" applyFont="1" applyBorder="1" applyAlignment="1">
      <alignment horizontal="center" vertical="center"/>
    </xf>
    <xf numFmtId="0" fontId="4" fillId="0" borderId="23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25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4" fillId="2" borderId="14" xfId="4" applyFont="1" applyFill="1" applyBorder="1" applyAlignment="1">
      <alignment wrapText="1"/>
    </xf>
    <xf numFmtId="0" fontId="3" fillId="0" borderId="0" xfId="4" applyFont="1" applyAlignment="1">
      <alignment horizontal="center"/>
    </xf>
    <xf numFmtId="0" fontId="3" fillId="0" borderId="0" xfId="0" applyFont="1" applyAlignment="1"/>
    <xf numFmtId="0" fontId="3" fillId="0" borderId="0" xfId="4" applyFont="1" applyBorder="1" applyAlignment="1">
      <alignment horizontal="center"/>
    </xf>
    <xf numFmtId="0" fontId="3" fillId="0" borderId="0" xfId="0" applyFont="1" applyBorder="1" applyAlignment="1"/>
    <xf numFmtId="0" fontId="4" fillId="3" borderId="22" xfId="6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7" fillId="3" borderId="22" xfId="6" applyFont="1" applyFill="1" applyBorder="1" applyAlignment="1">
      <alignment horizontal="center" vertical="top" wrapText="1"/>
    </xf>
    <xf numFmtId="0" fontId="26" fillId="3" borderId="22" xfId="6" applyFont="1" applyFill="1" applyBorder="1"/>
    <xf numFmtId="0" fontId="6" fillId="0" borderId="0" xfId="7" applyFont="1" applyAlignment="1">
      <alignment horizontal="center"/>
    </xf>
    <xf numFmtId="0" fontId="6" fillId="0" borderId="0" xfId="0" applyFont="1" applyAlignment="1"/>
    <xf numFmtId="0" fontId="3" fillId="3" borderId="22" xfId="6" applyFont="1" applyFill="1" applyBorder="1" applyAlignment="1">
      <alignment horizontal="center" vertical="top" wrapText="1"/>
    </xf>
    <xf numFmtId="0" fontId="20" fillId="3" borderId="22" xfId="6" applyFont="1" applyFill="1" applyBorder="1"/>
    <xf numFmtId="0" fontId="3" fillId="0" borderId="0" xfId="4" applyFont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0" xfId="4" applyFont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17" fillId="4" borderId="22" xfId="6" applyFont="1" applyFill="1" applyBorder="1" applyAlignment="1">
      <alignment horizontal="center" vertical="top" wrapText="1"/>
    </xf>
    <xf numFmtId="0" fontId="17" fillId="3" borderId="22" xfId="6" applyFont="1" applyFill="1" applyBorder="1" applyAlignment="1">
      <alignment horizontal="center" vertical="top" wrapText="1"/>
    </xf>
    <xf numFmtId="0" fontId="16" fillId="3" borderId="22" xfId="6" applyFill="1" applyBorder="1"/>
    <xf numFmtId="0" fontId="20" fillId="0" borderId="0" xfId="6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8">
    <cellStyle name="Ezres" xfId="1" builtinId="3"/>
    <cellStyle name="Ezres 2" xfId="3"/>
    <cellStyle name="Normál" xfId="0" builtinId="0"/>
    <cellStyle name="Normál 2" xfId="2"/>
    <cellStyle name="Normál 2 2" xfId="4"/>
    <cellStyle name="Normál 3" xfId="6"/>
    <cellStyle name="Normál_Mindszentkálla zárszámadás 2013." xfId="7"/>
    <cellStyle name="Százalék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FulopSzilvia/Documents/K%20F%20SZILVIA/K&#214;Z&#214;S%20HIVATAL/K&#246;lts&#233;gvet&#233;s%202025/Lakoss&#225;gsz&#225;m-t&#225;mogat&#225;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kosság"/>
      <sheetName val="Kiadások"/>
    </sheetNames>
    <sheetDataSet>
      <sheetData sheetId="0" refreshError="1">
        <row r="8">
          <cell r="D8">
            <v>8195142.9107656879</v>
          </cell>
        </row>
        <row r="9">
          <cell r="D9">
            <v>3247132.0967184803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zoomScale="110" zoomScaleNormal="100" zoomScaleSheetLayoutView="110" workbookViewId="0">
      <selection activeCell="D14" sqref="D14"/>
    </sheetView>
  </sheetViews>
  <sheetFormatPr defaultColWidth="8.88671875" defaultRowHeight="15.65" x14ac:dyDescent="0.25"/>
  <cols>
    <col min="1" max="1" width="3.6640625" style="11" customWidth="1"/>
    <col min="2" max="2" width="3.44140625" customWidth="1"/>
    <col min="3" max="3" width="4.109375" customWidth="1"/>
    <col min="4" max="4" width="45.33203125" customWidth="1"/>
    <col min="5" max="8" width="15.77734375" customWidth="1"/>
  </cols>
  <sheetData>
    <row r="1" spans="1:8" s="1" customFormat="1" x14ac:dyDescent="0.25">
      <c r="A1" s="40"/>
      <c r="B1" s="204"/>
      <c r="C1" s="204"/>
      <c r="D1" s="204"/>
    </row>
    <row r="2" spans="1:8" s="2" customFormat="1" x14ac:dyDescent="0.25">
      <c r="A2" s="209" t="s">
        <v>0</v>
      </c>
      <c r="B2" s="210"/>
      <c r="C2" s="210"/>
      <c r="D2" s="210"/>
      <c r="E2" s="210"/>
      <c r="F2" s="210"/>
      <c r="G2" s="210"/>
      <c r="H2" s="210"/>
    </row>
    <row r="3" spans="1:8" s="2" customFormat="1" ht="21.75" customHeight="1" x14ac:dyDescent="0.25">
      <c r="A3" s="209" t="s">
        <v>214</v>
      </c>
      <c r="B3" s="210"/>
      <c r="C3" s="210"/>
      <c r="D3" s="210"/>
      <c r="E3" s="210"/>
      <c r="F3" s="210"/>
      <c r="G3" s="210"/>
      <c r="H3" s="210"/>
    </row>
    <row r="4" spans="1:8" s="2" customFormat="1" ht="21.75" customHeight="1" x14ac:dyDescent="0.25">
      <c r="A4" s="128"/>
      <c r="B4" s="3"/>
      <c r="C4" s="3"/>
      <c r="D4" s="3"/>
      <c r="E4" s="3"/>
    </row>
    <row r="5" spans="1:8" s="2" customFormat="1" ht="21.75" customHeight="1" x14ac:dyDescent="0.25">
      <c r="A5" s="35" t="s">
        <v>130</v>
      </c>
      <c r="B5" s="100" t="s">
        <v>146</v>
      </c>
      <c r="C5" s="100" t="s">
        <v>147</v>
      </c>
      <c r="D5" s="100" t="s">
        <v>148</v>
      </c>
      <c r="E5" s="100" t="s">
        <v>149</v>
      </c>
      <c r="F5" s="100" t="s">
        <v>150</v>
      </c>
      <c r="G5" s="100" t="s">
        <v>213</v>
      </c>
      <c r="H5" s="100" t="s">
        <v>215</v>
      </c>
    </row>
    <row r="6" spans="1:8" s="2" customFormat="1" ht="45.55" customHeight="1" x14ac:dyDescent="0.25">
      <c r="A6" s="37" t="s">
        <v>131</v>
      </c>
      <c r="B6" s="205" t="s">
        <v>1</v>
      </c>
      <c r="C6" s="206"/>
      <c r="D6" s="206"/>
      <c r="E6" s="36" t="s">
        <v>2</v>
      </c>
      <c r="F6" s="36" t="s">
        <v>2</v>
      </c>
      <c r="G6" s="130" t="s">
        <v>223</v>
      </c>
      <c r="H6" s="130" t="s">
        <v>224</v>
      </c>
    </row>
    <row r="7" spans="1:8" s="2" customFormat="1" ht="53.7" customHeight="1" x14ac:dyDescent="0.25">
      <c r="A7" s="37" t="s">
        <v>132</v>
      </c>
      <c r="B7" s="207"/>
      <c r="C7" s="208"/>
      <c r="D7" s="208"/>
      <c r="E7" s="31" t="s">
        <v>108</v>
      </c>
      <c r="F7" s="31" t="s">
        <v>216</v>
      </c>
      <c r="G7" s="131" t="s">
        <v>226</v>
      </c>
      <c r="H7" s="132" t="s">
        <v>225</v>
      </c>
    </row>
    <row r="8" spans="1:8" s="2" customFormat="1" ht="30.1" customHeight="1" x14ac:dyDescent="0.25">
      <c r="A8" s="37" t="s">
        <v>133</v>
      </c>
      <c r="B8" s="5"/>
      <c r="C8" s="5" t="s">
        <v>3</v>
      </c>
      <c r="D8" s="5"/>
      <c r="E8" s="6">
        <f>SUM(E9:E11)</f>
        <v>147682452.00748417</v>
      </c>
      <c r="F8" s="6">
        <f>SUM(F9:F11)</f>
        <v>152137668.00748417</v>
      </c>
      <c r="G8" s="6">
        <f>SUM(G9:G11)</f>
        <v>152099527.00748417</v>
      </c>
      <c r="H8" s="133">
        <f>G8/F8</f>
        <v>0.99974929943057811</v>
      </c>
    </row>
    <row r="9" spans="1:8" s="2" customFormat="1" ht="18" customHeight="1" x14ac:dyDescent="0.25">
      <c r="A9" s="37" t="s">
        <v>134</v>
      </c>
      <c r="B9" s="2" t="s">
        <v>4</v>
      </c>
      <c r="C9" s="2" t="s">
        <v>5</v>
      </c>
      <c r="E9" s="7">
        <f>Bevételek!G28</f>
        <v>2500000</v>
      </c>
      <c r="F9" s="7">
        <f>Bevételek!H28</f>
        <v>2656000</v>
      </c>
      <c r="G9" s="7">
        <f>Bevételek!I28</f>
        <v>2618849</v>
      </c>
      <c r="H9" s="156">
        <f t="shared" ref="H9:H11" si="0">G9/F9</f>
        <v>0.98601242469879513</v>
      </c>
    </row>
    <row r="10" spans="1:8" s="2" customFormat="1" ht="16.5" customHeight="1" x14ac:dyDescent="0.25">
      <c r="A10" s="37" t="s">
        <v>135</v>
      </c>
      <c r="B10" s="2" t="s">
        <v>6</v>
      </c>
      <c r="C10" s="2" t="s">
        <v>7</v>
      </c>
      <c r="E10" s="7">
        <f>Bevételek!G29</f>
        <v>1000</v>
      </c>
      <c r="F10" s="7">
        <f>Bevételek!H29</f>
        <v>26360</v>
      </c>
      <c r="G10" s="7">
        <f>Bevételek!I29</f>
        <v>25370</v>
      </c>
      <c r="H10" s="156">
        <f t="shared" si="0"/>
        <v>0.96244309559939301</v>
      </c>
    </row>
    <row r="11" spans="1:8" s="2" customFormat="1" ht="16.5" customHeight="1" x14ac:dyDescent="0.25">
      <c r="A11" s="37" t="s">
        <v>136</v>
      </c>
      <c r="B11" s="2" t="s">
        <v>8</v>
      </c>
      <c r="C11" s="2" t="s">
        <v>9</v>
      </c>
      <c r="E11" s="7">
        <f>Bevételek!G30</f>
        <v>145181452.00748417</v>
      </c>
      <c r="F11" s="7">
        <f>Bevételek!H30</f>
        <v>149455308.00748417</v>
      </c>
      <c r="G11" s="7">
        <f>Bevételek!I30</f>
        <v>149455308.00748417</v>
      </c>
      <c r="H11" s="156">
        <f t="shared" si="0"/>
        <v>1</v>
      </c>
    </row>
    <row r="12" spans="1:8" s="2" customFormat="1" ht="29.25" customHeight="1" x14ac:dyDescent="0.25">
      <c r="A12" s="37" t="s">
        <v>137</v>
      </c>
      <c r="B12" s="8" t="s">
        <v>10</v>
      </c>
      <c r="C12" s="8"/>
      <c r="D12" s="8"/>
      <c r="E12" s="9">
        <f>SUM(E8)</f>
        <v>147682452.00748417</v>
      </c>
      <c r="F12" s="9">
        <f>SUM(F8)</f>
        <v>152137668.00748417</v>
      </c>
      <c r="G12" s="9">
        <f>SUM(G8)</f>
        <v>152099527.00748417</v>
      </c>
      <c r="H12" s="155">
        <f>G12/F12</f>
        <v>0.99974929943057811</v>
      </c>
    </row>
    <row r="13" spans="1:8" s="2" customFormat="1" ht="36.700000000000003" customHeight="1" x14ac:dyDescent="0.25">
      <c r="A13" s="37" t="s">
        <v>138</v>
      </c>
      <c r="B13" s="5"/>
      <c r="C13" s="5" t="s">
        <v>11</v>
      </c>
      <c r="D13" s="5"/>
      <c r="E13" s="6">
        <f>SUM(E14:E18)</f>
        <v>147682452.07999998</v>
      </c>
      <c r="F13" s="6">
        <f>SUM(F14:F18)</f>
        <v>152137668.03999999</v>
      </c>
      <c r="G13" s="6">
        <f>SUM(G14:G18)</f>
        <v>145981950</v>
      </c>
      <c r="H13" s="133">
        <f>G13/F13</f>
        <v>0.95953850141582597</v>
      </c>
    </row>
    <row r="14" spans="1:8" s="2" customFormat="1" ht="18" customHeight="1" x14ac:dyDescent="0.25">
      <c r="A14" s="37" t="s">
        <v>139</v>
      </c>
      <c r="B14" s="2" t="s">
        <v>12</v>
      </c>
      <c r="C14" s="2" t="s">
        <v>13</v>
      </c>
      <c r="E14" s="7">
        <f>Kiadások!G69</f>
        <v>107679316</v>
      </c>
      <c r="F14" s="7">
        <f>Kiadások!H69</f>
        <v>113577693</v>
      </c>
      <c r="G14" s="7">
        <f>Kiadások!I69</f>
        <v>113078307</v>
      </c>
      <c r="H14" s="156">
        <f t="shared" ref="H14:H18" si="1">G14/F14</f>
        <v>0.99560313309057968</v>
      </c>
    </row>
    <row r="15" spans="1:8" s="2" customFormat="1" ht="18" customHeight="1" x14ac:dyDescent="0.25">
      <c r="A15" s="37" t="s">
        <v>140</v>
      </c>
      <c r="B15" s="2" t="s">
        <v>14</v>
      </c>
      <c r="C15" s="2" t="s">
        <v>15</v>
      </c>
      <c r="E15" s="7">
        <f>Kiadások!G70</f>
        <v>14368311.08</v>
      </c>
      <c r="F15" s="7">
        <f>Kiadások!H70</f>
        <v>15278273.039999999</v>
      </c>
      <c r="G15" s="7">
        <f>Kiadások!I70</f>
        <v>15178929</v>
      </c>
      <c r="H15" s="156">
        <f t="shared" si="1"/>
        <v>0.9934976918045707</v>
      </c>
    </row>
    <row r="16" spans="1:8" s="2" customFormat="1" ht="16.5" customHeight="1" x14ac:dyDescent="0.25">
      <c r="A16" s="37" t="s">
        <v>141</v>
      </c>
      <c r="B16" s="2" t="s">
        <v>16</v>
      </c>
      <c r="C16" s="2" t="s">
        <v>17</v>
      </c>
      <c r="E16" s="7">
        <f>Kiadások!G71</f>
        <v>18360772</v>
      </c>
      <c r="F16" s="7">
        <f>Kiadások!H71</f>
        <v>16007649</v>
      </c>
      <c r="G16" s="7">
        <f>Kiadások!I71</f>
        <v>11631872</v>
      </c>
      <c r="H16" s="156">
        <f t="shared" si="1"/>
        <v>0.72664461845708883</v>
      </c>
    </row>
    <row r="17" spans="1:8" s="2" customFormat="1" ht="16.5" customHeight="1" x14ac:dyDescent="0.25">
      <c r="A17" s="37" t="s">
        <v>142</v>
      </c>
      <c r="B17" s="2" t="s">
        <v>18</v>
      </c>
      <c r="C17" s="203" t="s">
        <v>19</v>
      </c>
      <c r="D17" s="203"/>
      <c r="E17" s="7">
        <f>Kiadások!G72</f>
        <v>6512053</v>
      </c>
      <c r="F17" s="7">
        <f>Kiadások!H72</f>
        <v>6512053</v>
      </c>
      <c r="G17" s="7">
        <f>Kiadások!I72</f>
        <v>5829833</v>
      </c>
      <c r="H17" s="156">
        <f t="shared" si="1"/>
        <v>0.8952373391309929</v>
      </c>
    </row>
    <row r="18" spans="1:8" s="2" customFormat="1" ht="16.5" customHeight="1" x14ac:dyDescent="0.25">
      <c r="A18" s="37" t="s">
        <v>143</v>
      </c>
      <c r="B18" s="2" t="s">
        <v>121</v>
      </c>
      <c r="C18" s="203" t="s">
        <v>115</v>
      </c>
      <c r="D18" s="203"/>
      <c r="E18" s="7">
        <f>Kiadások!G73</f>
        <v>762000</v>
      </c>
      <c r="F18" s="7">
        <f>Kiadások!H73</f>
        <v>762000</v>
      </c>
      <c r="G18" s="7">
        <f>Kiadások!I73</f>
        <v>263009</v>
      </c>
      <c r="H18" s="156">
        <f t="shared" si="1"/>
        <v>0.34515616797900261</v>
      </c>
    </row>
    <row r="19" spans="1:8" s="2" customFormat="1" ht="30.75" customHeight="1" x14ac:dyDescent="0.25">
      <c r="A19" s="37" t="s">
        <v>144</v>
      </c>
      <c r="B19" s="8" t="s">
        <v>20</v>
      </c>
      <c r="C19" s="8"/>
      <c r="D19" s="8"/>
      <c r="E19" s="9">
        <f>SUM(E13)</f>
        <v>147682452.07999998</v>
      </c>
      <c r="F19" s="9">
        <f>SUM(F13)</f>
        <v>152137668.03999999</v>
      </c>
      <c r="G19" s="9">
        <f>SUM(G13)</f>
        <v>145981950</v>
      </c>
      <c r="H19" s="155">
        <f>G19/F19</f>
        <v>0.95953850141582597</v>
      </c>
    </row>
    <row r="20" spans="1:8" s="2" customFormat="1" ht="15.8" customHeight="1" x14ac:dyDescent="0.25">
      <c r="A20" s="128"/>
      <c r="B20" s="5"/>
      <c r="C20" s="5"/>
      <c r="D20" s="5"/>
      <c r="E20" s="10"/>
      <c r="F20" s="10"/>
    </row>
    <row r="21" spans="1:8" s="2" customFormat="1" x14ac:dyDescent="0.25">
      <c r="A21" s="128"/>
      <c r="E21" s="107"/>
      <c r="F21" s="108"/>
    </row>
    <row r="22" spans="1:8" s="2" customFormat="1" x14ac:dyDescent="0.25">
      <c r="A22" s="128"/>
    </row>
  </sheetData>
  <sheetProtection selectLockedCells="1" selectUnlockedCells="1"/>
  <mergeCells count="6">
    <mergeCell ref="C18:D18"/>
    <mergeCell ref="B1:D1"/>
    <mergeCell ref="B6:D7"/>
    <mergeCell ref="C17:D17"/>
    <mergeCell ref="A2:H2"/>
    <mergeCell ref="A3:H3"/>
  </mergeCells>
  <printOptions headings="1" gridLines="1"/>
  <pageMargins left="0.74791666666666667" right="0.74791666666666667" top="0.98402777777777772" bottom="0.98402777777777772" header="0.51180555555555551" footer="0.51180555555555551"/>
  <pageSetup paperSize="9" scale="65" firstPageNumber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zoomScaleNormal="100" zoomScaleSheetLayoutView="100" workbookViewId="0">
      <selection activeCell="I14" sqref="I14"/>
    </sheetView>
  </sheetViews>
  <sheetFormatPr defaultColWidth="8.88671875" defaultRowHeight="15.65" x14ac:dyDescent="0.25"/>
  <cols>
    <col min="1" max="1" width="3.6640625" style="3" customWidth="1"/>
    <col min="2" max="2" width="4" customWidth="1"/>
    <col min="3" max="3" width="5.5546875" customWidth="1"/>
    <col min="4" max="5" width="6" customWidth="1"/>
    <col min="6" max="6" width="43.88671875" customWidth="1"/>
    <col min="7" max="7" width="15.77734375" style="11" customWidth="1"/>
    <col min="8" max="10" width="15.77734375" customWidth="1"/>
  </cols>
  <sheetData>
    <row r="1" spans="1:10" s="2" customFormat="1" ht="21.75" customHeight="1" x14ac:dyDescent="0.25">
      <c r="A1" s="209" t="s">
        <v>0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s="2" customFormat="1" ht="23.3" customHeight="1" x14ac:dyDescent="0.25">
      <c r="A2" s="209" t="s">
        <v>219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0" s="2" customFormat="1" ht="27" customHeight="1" x14ac:dyDescent="0.25">
      <c r="A3" s="217" t="s">
        <v>21</v>
      </c>
      <c r="B3" s="218"/>
      <c r="C3" s="218"/>
      <c r="D3" s="218"/>
      <c r="E3" s="218"/>
      <c r="F3" s="218"/>
      <c r="G3" s="218"/>
      <c r="H3" s="218"/>
      <c r="I3" s="218"/>
      <c r="J3" s="218"/>
    </row>
    <row r="4" spans="1:10" s="2" customFormat="1" ht="12.9" customHeigh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</row>
    <row r="5" spans="1:10" s="2" customFormat="1" ht="20.25" customHeight="1" x14ac:dyDescent="0.25">
      <c r="A5" s="35" t="s">
        <v>151</v>
      </c>
      <c r="B5" s="100" t="s">
        <v>146</v>
      </c>
      <c r="C5" s="100" t="s">
        <v>147</v>
      </c>
      <c r="D5" s="100" t="s">
        <v>148</v>
      </c>
      <c r="E5" s="100" t="s">
        <v>149</v>
      </c>
      <c r="F5" s="100" t="s">
        <v>150</v>
      </c>
      <c r="G5" s="100" t="s">
        <v>213</v>
      </c>
      <c r="H5" s="100" t="s">
        <v>215</v>
      </c>
      <c r="I5" s="100" t="s">
        <v>222</v>
      </c>
      <c r="J5" s="100" t="s">
        <v>227</v>
      </c>
    </row>
    <row r="6" spans="1:10" s="5" customFormat="1" ht="46.9" customHeight="1" x14ac:dyDescent="0.25">
      <c r="A6" s="37" t="s">
        <v>131</v>
      </c>
      <c r="B6" s="214" t="s">
        <v>22</v>
      </c>
      <c r="C6" s="214"/>
      <c r="D6" s="214"/>
      <c r="E6" s="214"/>
      <c r="F6" s="214"/>
      <c r="G6" s="41" t="s">
        <v>2</v>
      </c>
      <c r="H6" s="41" t="s">
        <v>2</v>
      </c>
      <c r="I6" s="134" t="s">
        <v>223</v>
      </c>
      <c r="J6" s="134" t="s">
        <v>224</v>
      </c>
    </row>
    <row r="7" spans="1:10" s="5" customFormat="1" ht="20.399999999999999" customHeight="1" x14ac:dyDescent="0.25">
      <c r="A7" s="37" t="s">
        <v>132</v>
      </c>
      <c r="B7" s="215"/>
      <c r="C7" s="216"/>
      <c r="D7" s="216"/>
      <c r="E7" s="216"/>
      <c r="F7" s="216"/>
      <c r="G7" s="4" t="s">
        <v>108</v>
      </c>
      <c r="H7" s="4" t="s">
        <v>216</v>
      </c>
      <c r="I7" s="135" t="s">
        <v>226</v>
      </c>
      <c r="J7" s="135" t="s">
        <v>225</v>
      </c>
    </row>
    <row r="8" spans="1:10" s="5" customFormat="1" ht="35" customHeight="1" x14ac:dyDescent="0.25">
      <c r="A8" s="37" t="s">
        <v>133</v>
      </c>
      <c r="B8" s="212" t="s">
        <v>23</v>
      </c>
      <c r="C8" s="213"/>
      <c r="D8" s="213"/>
      <c r="E8" s="213"/>
      <c r="F8" s="213"/>
      <c r="G8" s="29">
        <f>G9+G11</f>
        <v>2501000</v>
      </c>
      <c r="H8" s="29">
        <f>H9+H11</f>
        <v>2682360</v>
      </c>
      <c r="I8" s="29">
        <f t="shared" ref="I8" si="0">I9+I11</f>
        <v>2644219</v>
      </c>
      <c r="J8" s="148">
        <f>I8/H8</f>
        <v>0.98578080496279397</v>
      </c>
    </row>
    <row r="9" spans="1:10" s="5" customFormat="1" ht="18" customHeight="1" x14ac:dyDescent="0.25">
      <c r="A9" s="37" t="s">
        <v>134</v>
      </c>
      <c r="B9" s="5" t="s">
        <v>4</v>
      </c>
      <c r="C9" s="5" t="s">
        <v>24</v>
      </c>
      <c r="F9" s="12"/>
      <c r="G9" s="13">
        <f>G10</f>
        <v>2500000</v>
      </c>
      <c r="H9" s="13">
        <f>H10</f>
        <v>2656000</v>
      </c>
      <c r="I9" s="13">
        <f t="shared" ref="I9" si="1">I10</f>
        <v>2618849</v>
      </c>
      <c r="J9" s="141">
        <f>I9/H9</f>
        <v>0.98601242469879513</v>
      </c>
    </row>
    <row r="10" spans="1:10" s="2" customFormat="1" ht="18" customHeight="1" x14ac:dyDescent="0.25">
      <c r="A10" s="37" t="s">
        <v>135</v>
      </c>
      <c r="C10" s="2" t="s">
        <v>25</v>
      </c>
      <c r="D10" s="2" t="s">
        <v>26</v>
      </c>
      <c r="F10" s="14"/>
      <c r="G10" s="15">
        <f>2006000+494000</f>
        <v>2500000</v>
      </c>
      <c r="H10" s="15">
        <f>2006000+650000</f>
        <v>2656000</v>
      </c>
      <c r="I10" s="15">
        <v>2618849</v>
      </c>
      <c r="J10" s="142">
        <f t="shared" ref="J10:J13" si="2">I10/H10</f>
        <v>0.98601242469879513</v>
      </c>
    </row>
    <row r="11" spans="1:10" s="5" customFormat="1" ht="18" customHeight="1" x14ac:dyDescent="0.25">
      <c r="A11" s="37" t="s">
        <v>136</v>
      </c>
      <c r="B11" s="5" t="s">
        <v>6</v>
      </c>
      <c r="C11" s="5" t="s">
        <v>7</v>
      </c>
      <c r="F11" s="12"/>
      <c r="G11" s="16">
        <f>SUM(G12:G13)</f>
        <v>1000</v>
      </c>
      <c r="H11" s="16">
        <f>SUM(H12:H13)</f>
        <v>26360</v>
      </c>
      <c r="I11" s="16">
        <f t="shared" ref="I11" si="3">SUM(I12:I13)</f>
        <v>25370</v>
      </c>
      <c r="J11" s="141">
        <f t="shared" si="2"/>
        <v>0.96244309559939301</v>
      </c>
    </row>
    <row r="12" spans="1:10" s="2" customFormat="1" ht="18" customHeight="1" x14ac:dyDescent="0.25">
      <c r="A12" s="37" t="s">
        <v>137</v>
      </c>
      <c r="C12" s="2" t="s">
        <v>27</v>
      </c>
      <c r="D12" s="211" t="s">
        <v>28</v>
      </c>
      <c r="E12" s="211"/>
      <c r="F12" s="211"/>
      <c r="G12" s="15">
        <v>1000</v>
      </c>
      <c r="H12" s="15">
        <v>1000</v>
      </c>
      <c r="I12" s="15">
        <v>10</v>
      </c>
      <c r="J12" s="142">
        <f t="shared" si="2"/>
        <v>0.01</v>
      </c>
    </row>
    <row r="13" spans="1:10" s="2" customFormat="1" ht="18" customHeight="1" x14ac:dyDescent="0.25">
      <c r="A13" s="37" t="s">
        <v>138</v>
      </c>
      <c r="C13" s="2" t="s">
        <v>29</v>
      </c>
      <c r="D13" s="18" t="s">
        <v>30</v>
      </c>
      <c r="E13" s="18"/>
      <c r="F13" s="17"/>
      <c r="G13" s="15">
        <v>0</v>
      </c>
      <c r="H13" s="15">
        <v>25360</v>
      </c>
      <c r="I13" s="15">
        <v>25360</v>
      </c>
      <c r="J13" s="142">
        <f t="shared" si="2"/>
        <v>1</v>
      </c>
    </row>
    <row r="14" spans="1:10" s="2" customFormat="1" ht="36" customHeight="1" x14ac:dyDescent="0.25">
      <c r="A14" s="37" t="s">
        <v>139</v>
      </c>
      <c r="B14" s="212" t="s">
        <v>31</v>
      </c>
      <c r="C14" s="213"/>
      <c r="D14" s="213"/>
      <c r="E14" s="213"/>
      <c r="F14" s="213"/>
      <c r="G14" s="29">
        <f t="shared" ref="G14:I15" si="4">G15</f>
        <v>145181452.00748417</v>
      </c>
      <c r="H14" s="29">
        <f t="shared" si="4"/>
        <v>149455308.00748417</v>
      </c>
      <c r="I14" s="29">
        <f t="shared" si="4"/>
        <v>149455308.00748417</v>
      </c>
      <c r="J14" s="29"/>
    </row>
    <row r="15" spans="1:10" s="2" customFormat="1" ht="18" customHeight="1" x14ac:dyDescent="0.25">
      <c r="A15" s="37" t="s">
        <v>140</v>
      </c>
      <c r="B15" s="5" t="s">
        <v>8</v>
      </c>
      <c r="C15" s="5" t="s">
        <v>9</v>
      </c>
      <c r="D15" s="5"/>
      <c r="E15" s="5"/>
      <c r="F15" s="12"/>
      <c r="G15" s="20">
        <f t="shared" si="4"/>
        <v>145181452.00748417</v>
      </c>
      <c r="H15" s="20">
        <f t="shared" si="4"/>
        <v>149455308.00748417</v>
      </c>
      <c r="I15" s="20">
        <f t="shared" si="4"/>
        <v>149455308.00748417</v>
      </c>
      <c r="J15" s="143">
        <f>I15/H15</f>
        <v>1</v>
      </c>
    </row>
    <row r="16" spans="1:10" s="2" customFormat="1" ht="18" customHeight="1" x14ac:dyDescent="0.25">
      <c r="A16" s="37" t="s">
        <v>141</v>
      </c>
      <c r="B16" s="5"/>
      <c r="C16" s="2" t="s">
        <v>32</v>
      </c>
      <c r="D16" s="2" t="s">
        <v>33</v>
      </c>
      <c r="F16" s="14"/>
      <c r="G16" s="21">
        <f>G17+G18</f>
        <v>145181452.00748417</v>
      </c>
      <c r="H16" s="21">
        <f>H17+H18</f>
        <v>149455308.00748417</v>
      </c>
      <c r="I16" s="21">
        <f t="shared" ref="I16" si="5">I17+I18</f>
        <v>149455308.00748417</v>
      </c>
      <c r="J16" s="143">
        <f t="shared" ref="J16:J26" si="6">I16/H16</f>
        <v>1</v>
      </c>
    </row>
    <row r="17" spans="1:10" s="2" customFormat="1" ht="18" customHeight="1" x14ac:dyDescent="0.25">
      <c r="A17" s="37" t="s">
        <v>142</v>
      </c>
      <c r="B17" s="19"/>
      <c r="C17" s="18"/>
      <c r="D17" s="2" t="s">
        <v>34</v>
      </c>
      <c r="E17" s="5"/>
      <c r="F17" s="12"/>
      <c r="G17" s="22">
        <v>21901408</v>
      </c>
      <c r="H17" s="22">
        <v>21901408</v>
      </c>
      <c r="I17" s="22">
        <v>21901408</v>
      </c>
      <c r="J17" s="144">
        <f t="shared" si="6"/>
        <v>1</v>
      </c>
    </row>
    <row r="18" spans="1:10" s="2" customFormat="1" ht="18" customHeight="1" x14ac:dyDescent="0.25">
      <c r="A18" s="37" t="s">
        <v>143</v>
      </c>
      <c r="D18" s="2" t="s">
        <v>35</v>
      </c>
      <c r="E18" s="2" t="s">
        <v>36</v>
      </c>
      <c r="F18" s="14"/>
      <c r="G18" s="22">
        <f>SUM(G19:G26)</f>
        <v>123280044.00748417</v>
      </c>
      <c r="H18" s="22">
        <f>SUM(H19:H26)</f>
        <v>127553900.00748417</v>
      </c>
      <c r="I18" s="22">
        <f t="shared" ref="I18" si="7">SUM(I19:I26)</f>
        <v>127553900.00748417</v>
      </c>
      <c r="J18" s="144">
        <f t="shared" si="6"/>
        <v>1</v>
      </c>
    </row>
    <row r="19" spans="1:10" s="2" customFormat="1" ht="18" customHeight="1" x14ac:dyDescent="0.25">
      <c r="A19" s="37" t="s">
        <v>144</v>
      </c>
      <c r="F19" s="14" t="s">
        <v>37</v>
      </c>
      <c r="G19" s="22">
        <f>55252600+881391</f>
        <v>56133991</v>
      </c>
      <c r="H19" s="22">
        <f>56133991+4273856</f>
        <v>60407847</v>
      </c>
      <c r="I19" s="22">
        <f t="shared" ref="I19" si="8">56133991+4273856</f>
        <v>60407847</v>
      </c>
      <c r="J19" s="144">
        <f t="shared" si="6"/>
        <v>1</v>
      </c>
    </row>
    <row r="20" spans="1:10" s="2" customFormat="1" ht="18" customHeight="1" x14ac:dyDescent="0.25">
      <c r="A20" s="37" t="s">
        <v>145</v>
      </c>
      <c r="F20" s="17" t="s">
        <v>38</v>
      </c>
      <c r="G20" s="22">
        <v>26479589</v>
      </c>
      <c r="H20" s="22">
        <v>26479589</v>
      </c>
      <c r="I20" s="22">
        <v>26479589</v>
      </c>
      <c r="J20" s="144">
        <f t="shared" si="6"/>
        <v>1</v>
      </c>
    </row>
    <row r="21" spans="1:10" s="2" customFormat="1" ht="18" customHeight="1" x14ac:dyDescent="0.25">
      <c r="A21" s="37" t="s">
        <v>152</v>
      </c>
      <c r="F21" s="17" t="s">
        <v>120</v>
      </c>
      <c r="G21" s="22">
        <v>2203411</v>
      </c>
      <c r="H21" s="22">
        <v>2203411</v>
      </c>
      <c r="I21" s="22">
        <v>2203411</v>
      </c>
      <c r="J21" s="144">
        <f t="shared" si="6"/>
        <v>1</v>
      </c>
    </row>
    <row r="22" spans="1:10" s="2" customFormat="1" ht="18" customHeight="1" x14ac:dyDescent="0.25">
      <c r="A22" s="37" t="s">
        <v>153</v>
      </c>
      <c r="F22" s="17" t="s">
        <v>39</v>
      </c>
      <c r="G22" s="22">
        <v>8543050</v>
      </c>
      <c r="H22" s="22">
        <v>8543050</v>
      </c>
      <c r="I22" s="22">
        <v>8543050</v>
      </c>
      <c r="J22" s="144">
        <f t="shared" si="6"/>
        <v>1</v>
      </c>
    </row>
    <row r="23" spans="1:10" s="2" customFormat="1" ht="18" customHeight="1" x14ac:dyDescent="0.25">
      <c r="A23" s="37" t="s">
        <v>154</v>
      </c>
      <c r="F23" s="17" t="s">
        <v>40</v>
      </c>
      <c r="G23" s="22">
        <v>13336435</v>
      </c>
      <c r="H23" s="22">
        <v>13336435</v>
      </c>
      <c r="I23" s="22">
        <v>13336435</v>
      </c>
      <c r="J23" s="144">
        <f t="shared" si="6"/>
        <v>1</v>
      </c>
    </row>
    <row r="24" spans="1:10" s="2" customFormat="1" ht="18" customHeight="1" x14ac:dyDescent="0.25">
      <c r="A24" s="37" t="s">
        <v>155</v>
      </c>
      <c r="F24" s="17" t="s">
        <v>42</v>
      </c>
      <c r="G24" s="22">
        <v>5141293</v>
      </c>
      <c r="H24" s="22">
        <v>5141293</v>
      </c>
      <c r="I24" s="22">
        <v>5141293</v>
      </c>
      <c r="J24" s="144">
        <f t="shared" si="6"/>
        <v>1</v>
      </c>
    </row>
    <row r="25" spans="1:10" s="2" customFormat="1" ht="18" customHeight="1" x14ac:dyDescent="0.25">
      <c r="A25" s="37" t="s">
        <v>156</v>
      </c>
      <c r="F25" s="17" t="s">
        <v>41</v>
      </c>
      <c r="G25" s="22">
        <f>[1]Lakosság!$D$8</f>
        <v>8195142.9107656879</v>
      </c>
      <c r="H25" s="22">
        <f>[1]Lakosság!$D$8</f>
        <v>8195142.9107656879</v>
      </c>
      <c r="I25" s="22">
        <f>[1]Lakosság!$D$8</f>
        <v>8195142.9107656879</v>
      </c>
      <c r="J25" s="144">
        <f t="shared" si="6"/>
        <v>1</v>
      </c>
    </row>
    <row r="26" spans="1:10" s="2" customFormat="1" ht="18" customHeight="1" x14ac:dyDescent="0.25">
      <c r="A26" s="37" t="s">
        <v>157</v>
      </c>
      <c r="F26" s="17" t="s">
        <v>43</v>
      </c>
      <c r="G26" s="22">
        <f>[1]Lakosság!$D$9</f>
        <v>3247132.0967184803</v>
      </c>
      <c r="H26" s="22">
        <f>[1]Lakosság!$D$9</f>
        <v>3247132.0967184803</v>
      </c>
      <c r="I26" s="22">
        <f>[1]Lakosság!$D$9</f>
        <v>3247132.0967184803</v>
      </c>
      <c r="J26" s="144">
        <f t="shared" si="6"/>
        <v>1</v>
      </c>
    </row>
    <row r="27" spans="1:10" s="2" customFormat="1" ht="20.399999999999999" customHeight="1" x14ac:dyDescent="0.25">
      <c r="A27" s="37" t="s">
        <v>159</v>
      </c>
      <c r="B27" s="38" t="s">
        <v>44</v>
      </c>
      <c r="C27" s="26"/>
      <c r="D27" s="26"/>
      <c r="E27" s="26"/>
      <c r="F27" s="27"/>
      <c r="G27" s="102">
        <f>G8+G14</f>
        <v>147682452.00748417</v>
      </c>
      <c r="H27" s="102">
        <f>H8+H14</f>
        <v>152137668.00748417</v>
      </c>
      <c r="I27" s="102">
        <f t="shared" ref="I27" si="9">I8+I14</f>
        <v>152099527.00748417</v>
      </c>
      <c r="J27" s="147">
        <f>I27/H27</f>
        <v>0.99974929943057811</v>
      </c>
    </row>
    <row r="28" spans="1:10" s="2" customFormat="1" ht="18" customHeight="1" x14ac:dyDescent="0.25">
      <c r="A28" s="37" t="s">
        <v>160</v>
      </c>
      <c r="B28" s="19" t="s">
        <v>4</v>
      </c>
      <c r="C28" s="5" t="s">
        <v>5</v>
      </c>
      <c r="D28" s="19"/>
      <c r="E28" s="23"/>
      <c r="F28" s="20"/>
      <c r="G28" s="24">
        <f>G9</f>
        <v>2500000</v>
      </c>
      <c r="H28" s="24">
        <f>H9</f>
        <v>2656000</v>
      </c>
      <c r="I28" s="24">
        <f t="shared" ref="I28" si="10">I9</f>
        <v>2618849</v>
      </c>
      <c r="J28" s="145">
        <f>I28/H28</f>
        <v>0.98601242469879513</v>
      </c>
    </row>
    <row r="29" spans="1:10" s="2" customFormat="1" ht="18" customHeight="1" x14ac:dyDescent="0.25">
      <c r="A29" s="37" t="s">
        <v>161</v>
      </c>
      <c r="B29" s="5" t="s">
        <v>6</v>
      </c>
      <c r="C29" s="5" t="s">
        <v>7</v>
      </c>
      <c r="D29" s="5"/>
      <c r="E29" s="5"/>
      <c r="F29" s="5"/>
      <c r="G29" s="24">
        <f>G11</f>
        <v>1000</v>
      </c>
      <c r="H29" s="24">
        <f>H11</f>
        <v>26360</v>
      </c>
      <c r="I29" s="24">
        <f t="shared" ref="I29" si="11">I11</f>
        <v>25370</v>
      </c>
      <c r="J29" s="145">
        <f t="shared" ref="J29:J30" si="12">I29/H29</f>
        <v>0.96244309559939301</v>
      </c>
    </row>
    <row r="30" spans="1:10" s="2" customFormat="1" ht="18" customHeight="1" x14ac:dyDescent="0.25">
      <c r="A30" s="37" t="s">
        <v>162</v>
      </c>
      <c r="B30" s="5" t="s">
        <v>8</v>
      </c>
      <c r="C30" s="5" t="s">
        <v>9</v>
      </c>
      <c r="D30" s="5"/>
      <c r="E30" s="5"/>
      <c r="F30" s="19"/>
      <c r="G30" s="25">
        <f>G15</f>
        <v>145181452.00748417</v>
      </c>
      <c r="H30" s="25">
        <f>H15</f>
        <v>149455308.00748417</v>
      </c>
      <c r="I30" s="25">
        <f t="shared" ref="I30" si="13">I15</f>
        <v>149455308.00748417</v>
      </c>
      <c r="J30" s="145">
        <f t="shared" si="12"/>
        <v>1</v>
      </c>
    </row>
    <row r="31" spans="1:10" s="2" customFormat="1" ht="21.6" customHeight="1" x14ac:dyDescent="0.25">
      <c r="A31" s="37" t="s">
        <v>163</v>
      </c>
      <c r="B31" s="39" t="s">
        <v>10</v>
      </c>
      <c r="C31" s="28"/>
      <c r="D31" s="28"/>
      <c r="E31" s="28"/>
      <c r="F31" s="28"/>
      <c r="G31" s="103">
        <f>SUM(G28:G30)</f>
        <v>147682452.00748417</v>
      </c>
      <c r="H31" s="103">
        <f>SUM(H28:H30)</f>
        <v>152137668.00748417</v>
      </c>
      <c r="I31" s="103">
        <f t="shared" ref="I31" si="14">SUM(I28:I30)</f>
        <v>152099527.00748417</v>
      </c>
      <c r="J31" s="146">
        <f>I31/H31</f>
        <v>0.99974929943057811</v>
      </c>
    </row>
    <row r="32" spans="1:10" s="2" customFormat="1" ht="18" customHeight="1" x14ac:dyDescent="0.25">
      <c r="A32" s="3"/>
      <c r="B32" s="1"/>
      <c r="C32" s="1"/>
      <c r="D32" s="1"/>
      <c r="E32" s="1"/>
      <c r="F32" s="1"/>
      <c r="G32" s="30"/>
      <c r="H32" s="10"/>
    </row>
    <row r="33" spans="1:7" s="2" customFormat="1" ht="18" customHeight="1" x14ac:dyDescent="0.25">
      <c r="A33" s="3"/>
      <c r="G33" s="32"/>
    </row>
    <row r="34" spans="1:7" s="2" customFormat="1" ht="18" customHeight="1" x14ac:dyDescent="0.25">
      <c r="A34" s="3"/>
      <c r="G34" s="33"/>
    </row>
    <row r="35" spans="1:7" s="2" customFormat="1" ht="18" customHeight="1" x14ac:dyDescent="0.25">
      <c r="A35" s="3"/>
      <c r="B35"/>
      <c r="C35"/>
      <c r="D35"/>
      <c r="E35"/>
      <c r="F35"/>
      <c r="G35" s="34"/>
    </row>
    <row r="36" spans="1:7" s="2" customFormat="1" ht="18" customHeight="1" x14ac:dyDescent="0.25">
      <c r="A36" s="3"/>
      <c r="B36"/>
      <c r="C36"/>
      <c r="D36"/>
      <c r="E36"/>
      <c r="F36"/>
      <c r="G36" s="11"/>
    </row>
    <row r="37" spans="1:7" s="2" customFormat="1" ht="18" customHeight="1" x14ac:dyDescent="0.25">
      <c r="A37" s="3"/>
      <c r="B37"/>
      <c r="C37"/>
      <c r="D37"/>
      <c r="E37"/>
      <c r="F37"/>
      <c r="G37" s="11"/>
    </row>
    <row r="38" spans="1:7" s="2" customFormat="1" ht="18" customHeight="1" x14ac:dyDescent="0.25">
      <c r="A38" s="3"/>
      <c r="B38"/>
      <c r="C38"/>
      <c r="D38"/>
      <c r="E38"/>
      <c r="F38"/>
      <c r="G38" s="11"/>
    </row>
    <row r="39" spans="1:7" s="2" customFormat="1" ht="18" customHeight="1" x14ac:dyDescent="0.25">
      <c r="A39" s="3"/>
      <c r="B39"/>
      <c r="C39"/>
      <c r="D39"/>
      <c r="E39"/>
      <c r="F39"/>
      <c r="G39" s="11"/>
    </row>
    <row r="40" spans="1:7" s="5" customFormat="1" x14ac:dyDescent="0.25">
      <c r="A40" s="3"/>
      <c r="B40"/>
      <c r="C40"/>
      <c r="D40"/>
      <c r="E40"/>
      <c r="F40"/>
      <c r="G40" s="11"/>
    </row>
    <row r="41" spans="1:7" s="1" customFormat="1" x14ac:dyDescent="0.25">
      <c r="A41" s="40"/>
      <c r="B41"/>
      <c r="C41"/>
      <c r="D41"/>
      <c r="E41"/>
      <c r="F41"/>
      <c r="G41" s="11"/>
    </row>
    <row r="42" spans="1:7" s="2" customFormat="1" x14ac:dyDescent="0.25">
      <c r="A42" s="3"/>
      <c r="B42"/>
      <c r="C42"/>
      <c r="D42"/>
      <c r="E42"/>
      <c r="F42"/>
      <c r="G42" s="11"/>
    </row>
    <row r="43" spans="1:7" s="2" customFormat="1" x14ac:dyDescent="0.25">
      <c r="A43" s="3"/>
      <c r="B43"/>
      <c r="C43"/>
      <c r="D43"/>
      <c r="E43"/>
      <c r="F43"/>
      <c r="G43" s="11"/>
    </row>
  </sheetData>
  <sheetProtection selectLockedCells="1" selectUnlockedCells="1"/>
  <mergeCells count="7">
    <mergeCell ref="D12:F12"/>
    <mergeCell ref="B14:F14"/>
    <mergeCell ref="B6:F7"/>
    <mergeCell ref="B8:F8"/>
    <mergeCell ref="A1:J1"/>
    <mergeCell ref="A2:J2"/>
    <mergeCell ref="A3:J3"/>
  </mergeCells>
  <printOptions headings="1" gridLines="1"/>
  <pageMargins left="0.7" right="0.7" top="0.75" bottom="0.75" header="0.51180555555555551" footer="0.51180555555555551"/>
  <pageSetup paperSize="9" scale="60" firstPageNumber="0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view="pageBreakPreview" topLeftCell="A46" zoomScale="90" zoomScaleNormal="100" zoomScaleSheetLayoutView="90" workbookViewId="0">
      <selection activeCell="J30" sqref="J30"/>
    </sheetView>
  </sheetViews>
  <sheetFormatPr defaultColWidth="8.88671875" defaultRowHeight="15.65" x14ac:dyDescent="0.25"/>
  <cols>
    <col min="1" max="1" width="4.5546875" style="45" customWidth="1"/>
    <col min="2" max="2" width="3.6640625" style="44" customWidth="1"/>
    <col min="3" max="3" width="4.21875" style="44" customWidth="1"/>
    <col min="4" max="4" width="6.109375" style="44" customWidth="1"/>
    <col min="5" max="5" width="55.21875" style="44" customWidth="1"/>
    <col min="6" max="6" width="12.21875" style="44" customWidth="1"/>
    <col min="7" max="9" width="15.77734375" style="44" customWidth="1"/>
    <col min="10" max="10" width="15.77734375" style="124" customWidth="1"/>
    <col min="11" max="16384" width="8.88671875" style="44"/>
  </cols>
  <sheetData>
    <row r="1" spans="1:10" x14ac:dyDescent="0.25">
      <c r="B1" s="223"/>
      <c r="C1" s="223"/>
      <c r="D1" s="223"/>
      <c r="E1" s="223"/>
      <c r="F1" s="223"/>
    </row>
    <row r="2" spans="1:10" x14ac:dyDescent="0.25">
      <c r="A2" s="231" t="s">
        <v>0</v>
      </c>
      <c r="B2" s="232"/>
      <c r="C2" s="232"/>
      <c r="D2" s="232"/>
      <c r="E2" s="232"/>
      <c r="F2" s="232"/>
      <c r="G2" s="232"/>
      <c r="H2" s="232"/>
      <c r="I2" s="210"/>
      <c r="J2" s="210"/>
    </row>
    <row r="3" spans="1:10" x14ac:dyDescent="0.25">
      <c r="A3" s="233" t="s">
        <v>218</v>
      </c>
      <c r="B3" s="234"/>
      <c r="C3" s="234"/>
      <c r="D3" s="234"/>
      <c r="E3" s="234"/>
      <c r="F3" s="234"/>
      <c r="G3" s="234"/>
      <c r="H3" s="234"/>
      <c r="I3" s="218"/>
      <c r="J3" s="218"/>
    </row>
    <row r="4" spans="1:10" x14ac:dyDescent="0.25">
      <c r="A4" s="125"/>
      <c r="B4" s="126"/>
      <c r="C4" s="126"/>
      <c r="D4" s="126"/>
      <c r="E4" s="126"/>
      <c r="F4" s="126"/>
      <c r="G4" s="126"/>
      <c r="H4" s="126"/>
      <c r="I4" s="123"/>
      <c r="J4" s="139"/>
    </row>
    <row r="5" spans="1:10" s="49" customFormat="1" ht="26" customHeight="1" x14ac:dyDescent="0.25">
      <c r="A5" s="46" t="s">
        <v>151</v>
      </c>
      <c r="B5" s="47" t="s">
        <v>146</v>
      </c>
      <c r="C5" s="48" t="s">
        <v>147</v>
      </c>
      <c r="D5" s="48" t="s">
        <v>148</v>
      </c>
      <c r="E5" s="48" t="s">
        <v>149</v>
      </c>
      <c r="F5" s="48" t="s">
        <v>150</v>
      </c>
      <c r="G5" s="48" t="s">
        <v>215</v>
      </c>
      <c r="H5" s="48" t="s">
        <v>222</v>
      </c>
      <c r="I5" s="48" t="s">
        <v>227</v>
      </c>
      <c r="J5" s="48" t="s">
        <v>228</v>
      </c>
    </row>
    <row r="6" spans="1:10" s="49" customFormat="1" ht="40.1" customHeight="1" x14ac:dyDescent="0.25">
      <c r="A6" s="48" t="s">
        <v>131</v>
      </c>
      <c r="B6" s="224" t="s">
        <v>45</v>
      </c>
      <c r="C6" s="225"/>
      <c r="D6" s="225"/>
      <c r="E6" s="225"/>
      <c r="F6" s="228" t="s">
        <v>113</v>
      </c>
      <c r="G6" s="50" t="s">
        <v>2</v>
      </c>
      <c r="H6" s="50" t="s">
        <v>2</v>
      </c>
      <c r="I6" s="134" t="s">
        <v>223</v>
      </c>
      <c r="J6" s="134" t="s">
        <v>224</v>
      </c>
    </row>
    <row r="7" spans="1:10" s="49" customFormat="1" ht="30.6" customHeight="1" x14ac:dyDescent="0.25">
      <c r="A7" s="48" t="s">
        <v>132</v>
      </c>
      <c r="B7" s="226"/>
      <c r="C7" s="227"/>
      <c r="D7" s="227"/>
      <c r="E7" s="227"/>
      <c r="F7" s="229"/>
      <c r="G7" s="51" t="s">
        <v>108</v>
      </c>
      <c r="H7" s="51" t="s">
        <v>216</v>
      </c>
      <c r="I7" s="135" t="s">
        <v>226</v>
      </c>
      <c r="J7" s="135" t="s">
        <v>225</v>
      </c>
    </row>
    <row r="8" spans="1:10" s="49" customFormat="1" ht="31.6" customHeight="1" x14ac:dyDescent="0.25">
      <c r="A8" s="48" t="s">
        <v>133</v>
      </c>
      <c r="B8" s="230" t="s">
        <v>23</v>
      </c>
      <c r="C8" s="230"/>
      <c r="D8" s="230"/>
      <c r="E8" s="230"/>
      <c r="F8" s="90">
        <v>14</v>
      </c>
      <c r="G8" s="104">
        <f>SUM(G9+G21+G24+G59)</f>
        <v>141170399.07999998</v>
      </c>
      <c r="H8" s="104">
        <f>SUM(H9+H21+H24+H59)</f>
        <v>145625615.03999999</v>
      </c>
      <c r="I8" s="104">
        <f t="shared" ref="I8" si="0">SUM(I9+I21+I24+I59)</f>
        <v>140152117</v>
      </c>
      <c r="J8" s="138">
        <f>I8/H8</f>
        <v>0.96241390610781941</v>
      </c>
    </row>
    <row r="9" spans="1:10" s="49" customFormat="1" x14ac:dyDescent="0.25">
      <c r="A9" s="48" t="s">
        <v>134</v>
      </c>
      <c r="B9" s="52" t="s">
        <v>12</v>
      </c>
      <c r="C9" s="52" t="s">
        <v>13</v>
      </c>
      <c r="D9" s="52"/>
      <c r="E9" s="105"/>
      <c r="F9" s="53"/>
      <c r="G9" s="54">
        <f>SUM(G10)+G18</f>
        <v>107679316</v>
      </c>
      <c r="H9" s="54">
        <f>SUM(H10)+H18</f>
        <v>113577693</v>
      </c>
      <c r="I9" s="54">
        <f t="shared" ref="I9" si="1">SUM(I10)+I18</f>
        <v>113078307</v>
      </c>
      <c r="J9" s="140">
        <f>I9/H9</f>
        <v>0.99560313309057968</v>
      </c>
    </row>
    <row r="10" spans="1:10" x14ac:dyDescent="0.25">
      <c r="A10" s="48" t="s">
        <v>135</v>
      </c>
      <c r="B10" s="55"/>
      <c r="C10" s="55" t="s">
        <v>46</v>
      </c>
      <c r="D10" s="55"/>
      <c r="E10" s="56" t="s">
        <v>47</v>
      </c>
      <c r="F10" s="57"/>
      <c r="G10" s="58">
        <f>SUM(G11:G17)</f>
        <v>107429316</v>
      </c>
      <c r="H10" s="58">
        <f>SUM(H11:H17)</f>
        <v>113327693</v>
      </c>
      <c r="I10" s="58">
        <f t="shared" ref="I10" si="2">SUM(I11:I17)</f>
        <v>112860756</v>
      </c>
      <c r="J10" s="137">
        <f>I10/H10</f>
        <v>0.99587976259253774</v>
      </c>
    </row>
    <row r="11" spans="1:10" x14ac:dyDescent="0.25">
      <c r="A11" s="48" t="s">
        <v>136</v>
      </c>
      <c r="B11" s="55"/>
      <c r="C11" s="55"/>
      <c r="D11" s="55" t="s">
        <v>48</v>
      </c>
      <c r="E11" s="56" t="s">
        <v>49</v>
      </c>
      <c r="F11" s="57"/>
      <c r="G11" s="59">
        <v>94350000</v>
      </c>
      <c r="H11" s="127">
        <v>100500000</v>
      </c>
      <c r="I11" s="127">
        <v>100303590</v>
      </c>
      <c r="J11" s="137">
        <f t="shared" ref="J11:J73" si="3">I11/H11</f>
        <v>0.99804567164179103</v>
      </c>
    </row>
    <row r="12" spans="1:10" x14ac:dyDescent="0.25">
      <c r="A12" s="48" t="s">
        <v>137</v>
      </c>
      <c r="B12" s="55"/>
      <c r="C12" s="55"/>
      <c r="D12" s="55" t="s">
        <v>104</v>
      </c>
      <c r="E12" s="56"/>
      <c r="F12" s="57"/>
      <c r="G12" s="59">
        <v>4200000</v>
      </c>
      <c r="H12" s="59">
        <v>4200000</v>
      </c>
      <c r="I12" s="59">
        <v>4200000</v>
      </c>
      <c r="J12" s="137">
        <f t="shared" si="3"/>
        <v>1</v>
      </c>
    </row>
    <row r="13" spans="1:10" x14ac:dyDescent="0.25">
      <c r="A13" s="48" t="s">
        <v>138</v>
      </c>
      <c r="B13" s="55"/>
      <c r="C13" s="55"/>
      <c r="D13" s="55" t="s">
        <v>125</v>
      </c>
      <c r="E13" s="56" t="s">
        <v>126</v>
      </c>
      <c r="F13" s="57"/>
      <c r="G13" s="59">
        <v>0</v>
      </c>
      <c r="H13" s="59">
        <v>0</v>
      </c>
      <c r="I13" s="59">
        <v>0</v>
      </c>
      <c r="J13" s="137" t="s">
        <v>229</v>
      </c>
    </row>
    <row r="14" spans="1:10" x14ac:dyDescent="0.25">
      <c r="A14" s="48" t="s">
        <v>139</v>
      </c>
      <c r="B14" s="55"/>
      <c r="C14" s="55"/>
      <c r="D14" s="55" t="s">
        <v>102</v>
      </c>
      <c r="E14" s="56" t="s">
        <v>103</v>
      </c>
      <c r="F14" s="57"/>
      <c r="G14" s="59">
        <v>1779316</v>
      </c>
      <c r="H14" s="59">
        <v>1779200</v>
      </c>
      <c r="I14" s="59">
        <v>1779200</v>
      </c>
      <c r="J14" s="137">
        <f t="shared" si="3"/>
        <v>1</v>
      </c>
    </row>
    <row r="15" spans="1:10" ht="14.95" customHeight="1" x14ac:dyDescent="0.25">
      <c r="A15" s="48" t="s">
        <v>140</v>
      </c>
      <c r="B15" s="55"/>
      <c r="C15" s="55"/>
      <c r="D15" s="55" t="s">
        <v>50</v>
      </c>
      <c r="E15" s="56" t="s">
        <v>51</v>
      </c>
      <c r="F15" s="57"/>
      <c r="G15" s="58">
        <f>14*300000</f>
        <v>4200000</v>
      </c>
      <c r="H15" s="58">
        <f>(14*300000)+48493</f>
        <v>4248493</v>
      </c>
      <c r="I15" s="58">
        <f t="shared" ref="I15" si="4">(14*300000)+48493</f>
        <v>4248493</v>
      </c>
      <c r="J15" s="137">
        <f t="shared" si="3"/>
        <v>1</v>
      </c>
    </row>
    <row r="16" spans="1:10" x14ac:dyDescent="0.25">
      <c r="A16" s="48" t="s">
        <v>141</v>
      </c>
      <c r="B16" s="55"/>
      <c r="C16" s="55"/>
      <c r="D16" s="55" t="s">
        <v>52</v>
      </c>
      <c r="E16" s="56" t="s">
        <v>53</v>
      </c>
      <c r="F16" s="57"/>
      <c r="G16" s="59">
        <v>2000000</v>
      </c>
      <c r="H16" s="59">
        <v>1500000</v>
      </c>
      <c r="I16" s="59">
        <v>1444060</v>
      </c>
      <c r="J16" s="137">
        <f t="shared" si="3"/>
        <v>0.96270666666666671</v>
      </c>
    </row>
    <row r="17" spans="1:10" x14ac:dyDescent="0.25">
      <c r="A17" s="48" t="s">
        <v>142</v>
      </c>
      <c r="B17" s="55"/>
      <c r="C17" s="55"/>
      <c r="D17" s="55" t="s">
        <v>54</v>
      </c>
      <c r="E17" s="61" t="s">
        <v>55</v>
      </c>
      <c r="F17" s="62"/>
      <c r="G17" s="63">
        <v>900000</v>
      </c>
      <c r="H17" s="113">
        <v>1100000</v>
      </c>
      <c r="I17" s="113">
        <v>885413</v>
      </c>
      <c r="J17" s="137">
        <f t="shared" si="3"/>
        <v>0.80492090909090908</v>
      </c>
    </row>
    <row r="18" spans="1:10" x14ac:dyDescent="0.25">
      <c r="A18" s="48" t="s">
        <v>143</v>
      </c>
      <c r="B18" s="60"/>
      <c r="C18" s="55" t="s">
        <v>122</v>
      </c>
      <c r="D18" s="55"/>
      <c r="E18" s="109" t="s">
        <v>123</v>
      </c>
      <c r="F18" s="62"/>
      <c r="G18" s="63">
        <f>SUM(G19:G20)</f>
        <v>250000</v>
      </c>
      <c r="H18" s="113">
        <f>SUM(H19:H20)</f>
        <v>250000</v>
      </c>
      <c r="I18" s="113">
        <v>217551</v>
      </c>
      <c r="J18" s="137">
        <f t="shared" si="3"/>
        <v>0.87020399999999998</v>
      </c>
    </row>
    <row r="19" spans="1:10" x14ac:dyDescent="0.25">
      <c r="A19" s="48" t="s">
        <v>144</v>
      </c>
      <c r="B19" s="61"/>
      <c r="C19" s="55"/>
      <c r="D19" s="55" t="s">
        <v>211</v>
      </c>
      <c r="E19" s="109" t="s">
        <v>212</v>
      </c>
      <c r="F19" s="62"/>
      <c r="G19" s="63">
        <v>0</v>
      </c>
      <c r="H19" s="114">
        <v>0</v>
      </c>
      <c r="I19" s="114">
        <v>0</v>
      </c>
      <c r="J19" s="137"/>
    </row>
    <row r="20" spans="1:10" x14ac:dyDescent="0.25">
      <c r="A20" s="48" t="s">
        <v>145</v>
      </c>
      <c r="B20" s="55"/>
      <c r="C20" s="55"/>
      <c r="D20" s="55" t="s">
        <v>124</v>
      </c>
      <c r="E20" s="61" t="s">
        <v>127</v>
      </c>
      <c r="F20" s="62"/>
      <c r="G20" s="63">
        <v>250000</v>
      </c>
      <c r="H20" s="63">
        <v>250000</v>
      </c>
      <c r="I20" s="63">
        <v>217551</v>
      </c>
      <c r="J20" s="137">
        <f t="shared" si="3"/>
        <v>0.87020399999999998</v>
      </c>
    </row>
    <row r="21" spans="1:10" s="49" customFormat="1" ht="18" customHeight="1" x14ac:dyDescent="0.25">
      <c r="A21" s="48" t="s">
        <v>152</v>
      </c>
      <c r="B21" s="52" t="s">
        <v>14</v>
      </c>
      <c r="C21" s="52" t="s">
        <v>15</v>
      </c>
      <c r="E21" s="110"/>
      <c r="F21" s="115"/>
      <c r="G21" s="116">
        <f>SUM(G22:G23)</f>
        <v>14368311.08</v>
      </c>
      <c r="H21" s="117">
        <f>SUM(H22:H23)</f>
        <v>15278273.039999999</v>
      </c>
      <c r="I21" s="117">
        <f t="shared" ref="I21" si="5">SUM(I22:I23)</f>
        <v>15178929</v>
      </c>
      <c r="J21" s="140">
        <f t="shared" si="3"/>
        <v>0.9934976918045707</v>
      </c>
    </row>
    <row r="22" spans="1:10" x14ac:dyDescent="0.25">
      <c r="A22" s="48" t="s">
        <v>153</v>
      </c>
      <c r="B22" s="55"/>
      <c r="C22" s="55"/>
      <c r="D22" s="44" t="s">
        <v>56</v>
      </c>
      <c r="E22" s="111"/>
      <c r="F22" s="118"/>
      <c r="G22" s="119">
        <f>(G11+G12+G13+G14+G15+G17+G18)*13%</f>
        <v>13738311.08</v>
      </c>
      <c r="H22" s="120">
        <f>(H11+H12+H13+H14+H15+H17+H18)*13%-1</f>
        <v>14570099.09</v>
      </c>
      <c r="I22" s="120">
        <v>14508255</v>
      </c>
      <c r="J22" s="137">
        <f t="shared" si="3"/>
        <v>0.99575541047332716</v>
      </c>
    </row>
    <row r="23" spans="1:10" x14ac:dyDescent="0.25">
      <c r="A23" s="48" t="s">
        <v>154</v>
      </c>
      <c r="B23" s="55"/>
      <c r="C23" s="55"/>
      <c r="D23" s="44" t="s">
        <v>57</v>
      </c>
      <c r="E23" s="111"/>
      <c r="F23" s="118"/>
      <c r="G23" s="119">
        <f>G15*0.15</f>
        <v>630000</v>
      </c>
      <c r="H23" s="120">
        <f>H15*0.15+33400+37500</f>
        <v>708173.95</v>
      </c>
      <c r="I23" s="120">
        <v>670674</v>
      </c>
      <c r="J23" s="137">
        <f t="shared" si="3"/>
        <v>0.94704697906496005</v>
      </c>
    </row>
    <row r="24" spans="1:10" s="49" customFormat="1" x14ac:dyDescent="0.25">
      <c r="A24" s="48" t="s">
        <v>155</v>
      </c>
      <c r="B24" s="52" t="s">
        <v>16</v>
      </c>
      <c r="C24" s="52" t="s">
        <v>17</v>
      </c>
      <c r="D24" s="52"/>
      <c r="E24" s="112"/>
      <c r="F24" s="121"/>
      <c r="G24" s="116">
        <f>SUM(G25+G31+G39+G54+G56)</f>
        <v>18360772</v>
      </c>
      <c r="H24" s="117">
        <f>SUM(H25+H31+H39+H54+H56)</f>
        <v>16007649</v>
      </c>
      <c r="I24" s="117">
        <f t="shared" ref="I24" si="6">SUM(I25+I31+I39+I54+I56)</f>
        <v>11631872</v>
      </c>
      <c r="J24" s="140">
        <f t="shared" si="3"/>
        <v>0.72664461845708883</v>
      </c>
    </row>
    <row r="25" spans="1:10" x14ac:dyDescent="0.25">
      <c r="A25" s="48" t="s">
        <v>156</v>
      </c>
      <c r="B25" s="55"/>
      <c r="C25" s="55" t="s">
        <v>58</v>
      </c>
      <c r="D25" s="55"/>
      <c r="E25" s="56" t="s">
        <v>59</v>
      </c>
      <c r="F25" s="57"/>
      <c r="G25" s="58">
        <f>SUM(G26+G27)</f>
        <v>2257381</v>
      </c>
      <c r="H25" s="58">
        <f>SUM(H26+H27)</f>
        <v>1750000</v>
      </c>
      <c r="I25" s="58">
        <f t="shared" ref="I25" si="7">SUM(I26+I27)</f>
        <v>952799</v>
      </c>
      <c r="J25" s="137">
        <f t="shared" si="3"/>
        <v>0.5444565714285714</v>
      </c>
    </row>
    <row r="26" spans="1:10" x14ac:dyDescent="0.25">
      <c r="A26" s="48" t="s">
        <v>157</v>
      </c>
      <c r="B26" s="55"/>
      <c r="C26" s="55"/>
      <c r="D26" s="44" t="s">
        <v>60</v>
      </c>
      <c r="E26" s="56" t="s">
        <v>61</v>
      </c>
      <c r="F26" s="64"/>
      <c r="G26" s="58">
        <v>300000</v>
      </c>
      <c r="H26" s="58">
        <v>300000</v>
      </c>
      <c r="I26" s="58">
        <v>111103</v>
      </c>
      <c r="J26" s="137">
        <f t="shared" si="3"/>
        <v>0.37034333333333336</v>
      </c>
    </row>
    <row r="27" spans="1:10" x14ac:dyDescent="0.25">
      <c r="A27" s="48" t="s">
        <v>158</v>
      </c>
      <c r="B27" s="55"/>
      <c r="C27" s="55"/>
      <c r="D27" s="44" t="s">
        <v>62</v>
      </c>
      <c r="E27" s="56" t="s">
        <v>63</v>
      </c>
      <c r="F27" s="64"/>
      <c r="G27" s="58">
        <f>SUM(G28:G30)</f>
        <v>1957381</v>
      </c>
      <c r="H27" s="58">
        <f>SUM(H28:H30)</f>
        <v>1450000</v>
      </c>
      <c r="I27" s="58">
        <v>841696</v>
      </c>
      <c r="J27" s="137">
        <f t="shared" si="3"/>
        <v>0.58048</v>
      </c>
    </row>
    <row r="28" spans="1:10" x14ac:dyDescent="0.25">
      <c r="A28" s="48" t="s">
        <v>159</v>
      </c>
      <c r="B28" s="55"/>
      <c r="C28" s="55"/>
      <c r="E28" s="56" t="s">
        <v>64</v>
      </c>
      <c r="F28" s="64"/>
      <c r="G28" s="59">
        <v>1300000</v>
      </c>
      <c r="H28" s="59">
        <v>1000000</v>
      </c>
      <c r="I28" s="59"/>
      <c r="J28" s="137"/>
    </row>
    <row r="29" spans="1:10" x14ac:dyDescent="0.25">
      <c r="A29" s="48" t="s">
        <v>160</v>
      </c>
      <c r="B29" s="55"/>
      <c r="C29" s="55"/>
      <c r="E29" s="56" t="s">
        <v>65</v>
      </c>
      <c r="F29" s="64"/>
      <c r="G29" s="59">
        <v>500000</v>
      </c>
      <c r="H29" s="59">
        <v>400000</v>
      </c>
      <c r="I29" s="59"/>
      <c r="J29" s="137"/>
    </row>
    <row r="30" spans="1:10" x14ac:dyDescent="0.25">
      <c r="A30" s="48" t="s">
        <v>161</v>
      </c>
      <c r="B30" s="55"/>
      <c r="C30" s="55"/>
      <c r="E30" s="56" t="s">
        <v>66</v>
      </c>
      <c r="F30" s="64"/>
      <c r="G30" s="59">
        <v>157381</v>
      </c>
      <c r="H30" s="59">
        <v>50000</v>
      </c>
      <c r="I30" s="59"/>
      <c r="J30" s="137"/>
    </row>
    <row r="31" spans="1:10" x14ac:dyDescent="0.25">
      <c r="A31" s="48" t="s">
        <v>162</v>
      </c>
      <c r="B31" s="55"/>
      <c r="C31" s="55" t="s">
        <v>67</v>
      </c>
      <c r="D31" s="65"/>
      <c r="E31" s="56" t="s">
        <v>68</v>
      </c>
      <c r="F31" s="66"/>
      <c r="G31" s="58">
        <f>SUM(G32+G38)</f>
        <v>2820000</v>
      </c>
      <c r="H31" s="58">
        <f>SUM(H32+H38)</f>
        <v>2920000</v>
      </c>
      <c r="I31" s="58">
        <f t="shared" ref="I31" si="8">SUM(I32+I38)</f>
        <v>2732486</v>
      </c>
      <c r="J31" s="137">
        <f t="shared" si="3"/>
        <v>0.93578287671232874</v>
      </c>
    </row>
    <row r="32" spans="1:10" x14ac:dyDescent="0.25">
      <c r="A32" s="48" t="s">
        <v>163</v>
      </c>
      <c r="B32" s="55"/>
      <c r="C32" s="55"/>
      <c r="D32" s="55" t="s">
        <v>69</v>
      </c>
      <c r="E32" s="56" t="s">
        <v>70</v>
      </c>
      <c r="F32" s="57"/>
      <c r="G32" s="58">
        <f>SUM(G33:G37)</f>
        <v>2690000</v>
      </c>
      <c r="H32" s="58">
        <f>SUM(H33:H37)</f>
        <v>2790000</v>
      </c>
      <c r="I32" s="58">
        <v>2614556</v>
      </c>
      <c r="J32" s="137">
        <f t="shared" si="3"/>
        <v>0.93711684587813615</v>
      </c>
    </row>
    <row r="33" spans="1:10" x14ac:dyDescent="0.25">
      <c r="A33" s="48" t="s">
        <v>164</v>
      </c>
      <c r="B33" s="55"/>
      <c r="C33" s="55"/>
      <c r="D33" s="55"/>
      <c r="E33" s="56" t="s">
        <v>71</v>
      </c>
      <c r="F33" s="57"/>
      <c r="G33" s="59">
        <v>100000</v>
      </c>
      <c r="H33" s="59">
        <v>100000</v>
      </c>
      <c r="I33" s="59"/>
      <c r="J33" s="137"/>
    </row>
    <row r="34" spans="1:10" x14ac:dyDescent="0.25">
      <c r="A34" s="48" t="s">
        <v>165</v>
      </c>
      <c r="B34" s="55"/>
      <c r="C34" s="55"/>
      <c r="D34" s="55"/>
      <c r="E34" s="56" t="s">
        <v>72</v>
      </c>
      <c r="F34" s="57"/>
      <c r="G34" s="59">
        <f>120000*12</f>
        <v>1440000</v>
      </c>
      <c r="H34" s="59">
        <f>120000*12</f>
        <v>1440000</v>
      </c>
      <c r="I34" s="59"/>
      <c r="J34" s="137"/>
    </row>
    <row r="35" spans="1:10" x14ac:dyDescent="0.25">
      <c r="A35" s="48" t="s">
        <v>166</v>
      </c>
      <c r="B35" s="55"/>
      <c r="C35" s="55"/>
      <c r="D35" s="55"/>
      <c r="E35" s="56" t="s">
        <v>73</v>
      </c>
      <c r="F35" s="57"/>
      <c r="G35" s="59">
        <v>50000</v>
      </c>
      <c r="H35" s="59">
        <v>150000</v>
      </c>
      <c r="I35" s="59"/>
      <c r="J35" s="137"/>
    </row>
    <row r="36" spans="1:10" x14ac:dyDescent="0.25">
      <c r="A36" s="48" t="s">
        <v>167</v>
      </c>
      <c r="B36" s="55"/>
      <c r="C36" s="55"/>
      <c r="D36" s="55"/>
      <c r="E36" s="56" t="s">
        <v>205</v>
      </c>
      <c r="F36" s="57"/>
      <c r="G36" s="59">
        <v>500000</v>
      </c>
      <c r="H36" s="59">
        <v>500000</v>
      </c>
      <c r="I36" s="59"/>
      <c r="J36" s="137"/>
    </row>
    <row r="37" spans="1:10" x14ac:dyDescent="0.25">
      <c r="A37" s="48" t="s">
        <v>168</v>
      </c>
      <c r="B37" s="55"/>
      <c r="C37" s="55"/>
      <c r="D37" s="55"/>
      <c r="E37" s="56" t="s">
        <v>206</v>
      </c>
      <c r="F37" s="57"/>
      <c r="G37" s="59">
        <v>600000</v>
      </c>
      <c r="H37" s="59">
        <v>600000</v>
      </c>
      <c r="I37" s="59"/>
      <c r="J37" s="137"/>
    </row>
    <row r="38" spans="1:10" x14ac:dyDescent="0.25">
      <c r="A38" s="48" t="s">
        <v>169</v>
      </c>
      <c r="B38" s="55"/>
      <c r="C38" s="55"/>
      <c r="D38" s="55" t="s">
        <v>74</v>
      </c>
      <c r="E38" s="56" t="s">
        <v>75</v>
      </c>
      <c r="F38" s="66"/>
      <c r="G38" s="59">
        <v>130000</v>
      </c>
      <c r="H38" s="59">
        <v>130000</v>
      </c>
      <c r="I38" s="59">
        <v>117930</v>
      </c>
      <c r="J38" s="137">
        <f t="shared" si="3"/>
        <v>0.9071538461538462</v>
      </c>
    </row>
    <row r="39" spans="1:10" x14ac:dyDescent="0.25">
      <c r="A39" s="48" t="s">
        <v>170</v>
      </c>
      <c r="B39" s="55"/>
      <c r="C39" s="55" t="s">
        <v>76</v>
      </c>
      <c r="D39" s="65"/>
      <c r="E39" s="56" t="s">
        <v>77</v>
      </c>
      <c r="F39" s="66"/>
      <c r="G39" s="58">
        <f>SUM(G40+G41+G42+G46)</f>
        <v>11073391</v>
      </c>
      <c r="H39" s="58">
        <f>SUM(H40+H41+H42+H46)</f>
        <v>9127649</v>
      </c>
      <c r="I39" s="58">
        <f t="shared" ref="I39" si="9">SUM(I40+I41+I42+I46)</f>
        <v>6580113</v>
      </c>
      <c r="J39" s="137">
        <f t="shared" si="3"/>
        <v>0.72089899600652918</v>
      </c>
    </row>
    <row r="40" spans="1:10" ht="16.149999999999999" customHeight="1" x14ac:dyDescent="0.25">
      <c r="A40" s="48" t="s">
        <v>171</v>
      </c>
      <c r="B40" s="55"/>
      <c r="C40" s="55"/>
      <c r="D40" s="44" t="s">
        <v>78</v>
      </c>
      <c r="E40" s="56" t="s">
        <v>79</v>
      </c>
      <c r="F40" s="64"/>
      <c r="G40" s="58">
        <v>600000</v>
      </c>
      <c r="H40" s="58">
        <v>700000</v>
      </c>
      <c r="I40" s="58">
        <v>431000</v>
      </c>
      <c r="J40" s="137">
        <f t="shared" si="3"/>
        <v>0.61571428571428577</v>
      </c>
    </row>
    <row r="41" spans="1:10" x14ac:dyDescent="0.25">
      <c r="A41" s="48" t="s">
        <v>172</v>
      </c>
      <c r="B41" s="55"/>
      <c r="C41" s="55"/>
      <c r="D41" s="44" t="s">
        <v>80</v>
      </c>
      <c r="E41" s="56" t="s">
        <v>81</v>
      </c>
      <c r="F41" s="64"/>
      <c r="G41" s="58">
        <v>300000</v>
      </c>
      <c r="H41" s="58">
        <v>200000</v>
      </c>
      <c r="I41" s="58">
        <v>38900</v>
      </c>
      <c r="J41" s="137">
        <f t="shared" si="3"/>
        <v>0.19450000000000001</v>
      </c>
    </row>
    <row r="42" spans="1:10" x14ac:dyDescent="0.25">
      <c r="A42" s="48" t="s">
        <v>173</v>
      </c>
      <c r="B42" s="55"/>
      <c r="C42" s="55"/>
      <c r="D42" s="44" t="s">
        <v>82</v>
      </c>
      <c r="E42" s="56" t="s">
        <v>207</v>
      </c>
      <c r="F42" s="64"/>
      <c r="G42" s="58">
        <f>SUM(G43:G45)</f>
        <v>2292000</v>
      </c>
      <c r="H42" s="58">
        <f>SUM(H43:H45)</f>
        <v>2292000</v>
      </c>
      <c r="I42" s="58">
        <v>1766000</v>
      </c>
      <c r="J42" s="137">
        <f t="shared" si="3"/>
        <v>0.77050610820244325</v>
      </c>
    </row>
    <row r="43" spans="1:10" x14ac:dyDescent="0.25">
      <c r="A43" s="48" t="s">
        <v>174</v>
      </c>
      <c r="B43" s="55"/>
      <c r="C43" s="55"/>
      <c r="E43" s="56" t="s">
        <v>208</v>
      </c>
      <c r="F43" s="64"/>
      <c r="G43" s="58">
        <v>2006000</v>
      </c>
      <c r="H43" s="58">
        <v>2006000</v>
      </c>
      <c r="I43" s="58"/>
      <c r="J43" s="137"/>
    </row>
    <row r="44" spans="1:10" x14ac:dyDescent="0.25">
      <c r="A44" s="48" t="s">
        <v>175</v>
      </c>
      <c r="B44" s="55"/>
      <c r="C44" s="55"/>
      <c r="E44" s="67" t="s">
        <v>112</v>
      </c>
      <c r="F44" s="64"/>
      <c r="G44" s="58">
        <v>242000</v>
      </c>
      <c r="H44" s="58">
        <v>242000</v>
      </c>
      <c r="I44" s="58"/>
      <c r="J44" s="137"/>
    </row>
    <row r="45" spans="1:10" x14ac:dyDescent="0.25">
      <c r="A45" s="48" t="s">
        <v>176</v>
      </c>
      <c r="B45" s="55"/>
      <c r="C45" s="55"/>
      <c r="E45" s="67" t="s">
        <v>209</v>
      </c>
      <c r="F45" s="64"/>
      <c r="G45" s="58">
        <v>44000</v>
      </c>
      <c r="H45" s="58">
        <v>44000</v>
      </c>
      <c r="I45" s="58"/>
      <c r="J45" s="137"/>
    </row>
    <row r="46" spans="1:10" x14ac:dyDescent="0.25">
      <c r="A46" s="48" t="s">
        <v>177</v>
      </c>
      <c r="B46" s="55"/>
      <c r="C46" s="55"/>
      <c r="D46" s="44" t="s">
        <v>83</v>
      </c>
      <c r="E46" s="56" t="s">
        <v>84</v>
      </c>
      <c r="F46" s="64"/>
      <c r="G46" s="58">
        <f>SUM(G47:G53)</f>
        <v>7881391</v>
      </c>
      <c r="H46" s="58">
        <f>SUM(H47:H53)</f>
        <v>5935649</v>
      </c>
      <c r="I46" s="58">
        <v>4344213</v>
      </c>
      <c r="J46" s="137">
        <f t="shared" si="3"/>
        <v>0.73188508956644838</v>
      </c>
    </row>
    <row r="47" spans="1:10" x14ac:dyDescent="0.25">
      <c r="A47" s="48" t="s">
        <v>178</v>
      </c>
      <c r="B47" s="55"/>
      <c r="C47" s="55"/>
      <c r="E47" s="56" t="s">
        <v>101</v>
      </c>
      <c r="F47" s="64"/>
      <c r="G47" s="58">
        <v>500000</v>
      </c>
      <c r="H47" s="58">
        <v>100000</v>
      </c>
      <c r="I47" s="58"/>
      <c r="J47" s="137"/>
    </row>
    <row r="48" spans="1:10" x14ac:dyDescent="0.25">
      <c r="A48" s="48" t="s">
        <v>179</v>
      </c>
      <c r="B48" s="55"/>
      <c r="C48" s="55"/>
      <c r="E48" s="56" t="s">
        <v>107</v>
      </c>
      <c r="F48" s="64"/>
      <c r="G48" s="58">
        <v>4881391</v>
      </c>
      <c r="H48" s="58">
        <v>3600000</v>
      </c>
      <c r="I48" s="58"/>
      <c r="J48" s="137"/>
    </row>
    <row r="49" spans="1:10" x14ac:dyDescent="0.25">
      <c r="A49" s="48" t="s">
        <v>180</v>
      </c>
      <c r="B49" s="55"/>
      <c r="C49" s="55"/>
      <c r="E49" s="56" t="s">
        <v>105</v>
      </c>
      <c r="F49" s="64"/>
      <c r="G49" s="58">
        <v>800000</v>
      </c>
      <c r="H49" s="58">
        <v>800000</v>
      </c>
      <c r="I49" s="58"/>
      <c r="J49" s="137"/>
    </row>
    <row r="50" spans="1:10" x14ac:dyDescent="0.25">
      <c r="A50" s="48" t="s">
        <v>181</v>
      </c>
      <c r="B50" s="55"/>
      <c r="C50" s="55"/>
      <c r="E50" s="67" t="s">
        <v>110</v>
      </c>
      <c r="F50" s="64"/>
      <c r="G50" s="58">
        <v>200000</v>
      </c>
      <c r="H50" s="58">
        <v>200000</v>
      </c>
      <c r="I50" s="58"/>
      <c r="J50" s="137"/>
    </row>
    <row r="51" spans="1:10" x14ac:dyDescent="0.25">
      <c r="A51" s="48" t="s">
        <v>182</v>
      </c>
      <c r="B51" s="55"/>
      <c r="C51" s="55"/>
      <c r="E51" s="67" t="s">
        <v>111</v>
      </c>
      <c r="F51" s="64"/>
      <c r="G51" s="58">
        <v>500000</v>
      </c>
      <c r="H51" s="58">
        <v>400000</v>
      </c>
      <c r="I51" s="58"/>
      <c r="J51" s="137"/>
    </row>
    <row r="52" spans="1:10" x14ac:dyDescent="0.25">
      <c r="A52" s="48" t="s">
        <v>183</v>
      </c>
      <c r="B52" s="55"/>
      <c r="C52" s="55"/>
      <c r="E52" s="67" t="s">
        <v>210</v>
      </c>
      <c r="F52" s="64"/>
      <c r="G52" s="58">
        <v>500000</v>
      </c>
      <c r="H52" s="58">
        <v>500000</v>
      </c>
      <c r="I52" s="58"/>
      <c r="J52" s="137"/>
    </row>
    <row r="53" spans="1:10" x14ac:dyDescent="0.25">
      <c r="A53" s="48" t="s">
        <v>184</v>
      </c>
      <c r="B53" s="55"/>
      <c r="C53" s="55"/>
      <c r="E53" s="56" t="s">
        <v>106</v>
      </c>
      <c r="F53" s="64"/>
      <c r="G53" s="58">
        <v>500000</v>
      </c>
      <c r="H53" s="58">
        <f>335292+357</f>
        <v>335649</v>
      </c>
      <c r="I53" s="58"/>
      <c r="J53" s="137"/>
    </row>
    <row r="54" spans="1:10" x14ac:dyDescent="0.25">
      <c r="A54" s="48" t="s">
        <v>185</v>
      </c>
      <c r="B54" s="55"/>
      <c r="C54" s="55" t="s">
        <v>85</v>
      </c>
      <c r="E54" s="61" t="s">
        <v>86</v>
      </c>
      <c r="F54" s="86"/>
      <c r="G54" s="58">
        <f t="shared" ref="G54:I54" si="10">SUM(G55)</f>
        <v>600000</v>
      </c>
      <c r="H54" s="58">
        <f t="shared" si="10"/>
        <v>600000</v>
      </c>
      <c r="I54" s="58">
        <f t="shared" si="10"/>
        <v>267691</v>
      </c>
      <c r="J54" s="137">
        <f t="shared" si="3"/>
        <v>0.44615166666666667</v>
      </c>
    </row>
    <row r="55" spans="1:10" x14ac:dyDescent="0.25">
      <c r="A55" s="48" t="s">
        <v>186</v>
      </c>
      <c r="B55" s="55"/>
      <c r="C55" s="55"/>
      <c r="D55" s="44" t="s">
        <v>87</v>
      </c>
      <c r="E55" s="61" t="s">
        <v>88</v>
      </c>
      <c r="F55" s="86"/>
      <c r="G55" s="58">
        <v>600000</v>
      </c>
      <c r="H55" s="58">
        <v>600000</v>
      </c>
      <c r="I55" s="58">
        <v>267691</v>
      </c>
      <c r="J55" s="137">
        <f t="shared" si="3"/>
        <v>0.44615166666666667</v>
      </c>
    </row>
    <row r="56" spans="1:10" x14ac:dyDescent="0.25">
      <c r="A56" s="48" t="s">
        <v>187</v>
      </c>
      <c r="B56" s="55"/>
      <c r="C56" s="55" t="s">
        <v>89</v>
      </c>
      <c r="E56" s="61" t="s">
        <v>90</v>
      </c>
      <c r="F56" s="86"/>
      <c r="G56" s="58">
        <f>SUM(G57:G58)</f>
        <v>1610000</v>
      </c>
      <c r="H56" s="58">
        <f>SUM(H57:H58)</f>
        <v>1610000</v>
      </c>
      <c r="I56" s="58">
        <f t="shared" ref="I56" si="11">SUM(I57:I58)</f>
        <v>1098783</v>
      </c>
      <c r="J56" s="137">
        <f t="shared" si="3"/>
        <v>0.68247391304347826</v>
      </c>
    </row>
    <row r="57" spans="1:10" x14ac:dyDescent="0.25">
      <c r="A57" s="48" t="s">
        <v>188</v>
      </c>
      <c r="B57" s="55"/>
      <c r="C57" s="55"/>
      <c r="D57" s="44" t="s">
        <v>91</v>
      </c>
      <c r="E57" s="61" t="s">
        <v>92</v>
      </c>
      <c r="F57" s="86"/>
      <c r="G57" s="58">
        <v>1600000</v>
      </c>
      <c r="H57" s="58">
        <v>1600000</v>
      </c>
      <c r="I57" s="58">
        <v>1096133</v>
      </c>
      <c r="J57" s="137">
        <f t="shared" si="3"/>
        <v>0.68508312500000001</v>
      </c>
    </row>
    <row r="58" spans="1:10" x14ac:dyDescent="0.25">
      <c r="A58" s="48" t="s">
        <v>189</v>
      </c>
      <c r="B58" s="55"/>
      <c r="C58" s="55"/>
      <c r="D58" s="44" t="s">
        <v>93</v>
      </c>
      <c r="E58" s="61" t="s">
        <v>94</v>
      </c>
      <c r="F58" s="86"/>
      <c r="G58" s="58">
        <v>10000</v>
      </c>
      <c r="H58" s="58">
        <v>10000</v>
      </c>
      <c r="I58" s="58">
        <v>2650</v>
      </c>
      <c r="J58" s="137">
        <f t="shared" si="3"/>
        <v>0.26500000000000001</v>
      </c>
    </row>
    <row r="59" spans="1:10" x14ac:dyDescent="0.25">
      <c r="A59" s="48" t="s">
        <v>190</v>
      </c>
      <c r="B59" s="49" t="s">
        <v>114</v>
      </c>
      <c r="C59" s="49" t="s">
        <v>115</v>
      </c>
      <c r="D59" s="49"/>
      <c r="E59" s="49"/>
      <c r="F59" s="87"/>
      <c r="G59" s="68">
        <f>SUM(G60:G62)</f>
        <v>762000</v>
      </c>
      <c r="H59" s="68">
        <f>SUM(H60:H62)</f>
        <v>762000</v>
      </c>
      <c r="I59" s="68">
        <f t="shared" ref="I59" si="12">SUM(I60:I62)</f>
        <v>263009</v>
      </c>
      <c r="J59" s="140">
        <f t="shared" si="3"/>
        <v>0.34515616797900261</v>
      </c>
    </row>
    <row r="60" spans="1:10" x14ac:dyDescent="0.25">
      <c r="A60" s="48" t="s">
        <v>191</v>
      </c>
      <c r="C60" s="44" t="s">
        <v>128</v>
      </c>
      <c r="E60" s="44" t="s">
        <v>129</v>
      </c>
      <c r="F60" s="88"/>
      <c r="G60" s="42">
        <v>500000</v>
      </c>
      <c r="H60" s="42">
        <v>500000</v>
      </c>
      <c r="I60" s="42">
        <v>153235</v>
      </c>
      <c r="J60" s="137">
        <f t="shared" si="3"/>
        <v>0.30647000000000002</v>
      </c>
    </row>
    <row r="61" spans="1:10" x14ac:dyDescent="0.25">
      <c r="A61" s="48" t="s">
        <v>192</v>
      </c>
      <c r="B61" s="49"/>
      <c r="C61" s="55" t="s">
        <v>116</v>
      </c>
      <c r="D61" s="49"/>
      <c r="E61" s="55" t="s">
        <v>117</v>
      </c>
      <c r="F61" s="87"/>
      <c r="G61" s="42">
        <v>100000</v>
      </c>
      <c r="H61" s="42">
        <v>100000</v>
      </c>
      <c r="I61" s="42">
        <v>53858</v>
      </c>
      <c r="J61" s="137">
        <f t="shared" si="3"/>
        <v>0.53857999999999995</v>
      </c>
    </row>
    <row r="62" spans="1:10" x14ac:dyDescent="0.25">
      <c r="A62" s="48" t="s">
        <v>193</v>
      </c>
      <c r="B62" s="49"/>
      <c r="C62" s="55" t="s">
        <v>118</v>
      </c>
      <c r="D62" s="49"/>
      <c r="E62" s="55" t="s">
        <v>119</v>
      </c>
      <c r="F62" s="89"/>
      <c r="G62" s="43">
        <f>(G60+G61)*0.27</f>
        <v>162000</v>
      </c>
      <c r="H62" s="43">
        <f>(H60+H61)*0.27</f>
        <v>162000</v>
      </c>
      <c r="I62" s="43">
        <v>55916</v>
      </c>
      <c r="J62" s="137">
        <f t="shared" si="3"/>
        <v>0.34516049382716052</v>
      </c>
    </row>
    <row r="63" spans="1:10" ht="26.35" customHeight="1" x14ac:dyDescent="0.25">
      <c r="A63" s="48" t="s">
        <v>194</v>
      </c>
      <c r="B63" s="219" t="s">
        <v>31</v>
      </c>
      <c r="C63" s="220"/>
      <c r="D63" s="220"/>
      <c r="E63" s="220"/>
      <c r="F63" s="221"/>
      <c r="G63" s="69">
        <f>G64</f>
        <v>6512053</v>
      </c>
      <c r="H63" s="69">
        <f>H64</f>
        <v>6512053</v>
      </c>
      <c r="I63" s="69">
        <f t="shared" ref="I63" si="13">I64</f>
        <v>5829833</v>
      </c>
      <c r="J63" s="149">
        <f>I63/H63</f>
        <v>0.8952373391309929</v>
      </c>
    </row>
    <row r="64" spans="1:10" x14ac:dyDescent="0.25">
      <c r="A64" s="48" t="s">
        <v>195</v>
      </c>
      <c r="B64" s="52" t="s">
        <v>18</v>
      </c>
      <c r="C64" s="222" t="s">
        <v>19</v>
      </c>
      <c r="D64" s="222"/>
      <c r="E64" s="222"/>
      <c r="F64" s="64"/>
      <c r="G64" s="58">
        <f>SUM(G65)</f>
        <v>6512053</v>
      </c>
      <c r="H64" s="58">
        <f>SUM(H65)</f>
        <v>6512053</v>
      </c>
      <c r="I64" s="58">
        <f t="shared" ref="I64" si="14">SUM(I65)</f>
        <v>5829833</v>
      </c>
      <c r="J64" s="137">
        <f t="shared" si="3"/>
        <v>0.8952373391309929</v>
      </c>
    </row>
    <row r="65" spans="1:10" x14ac:dyDescent="0.25">
      <c r="A65" s="48" t="s">
        <v>196</v>
      </c>
      <c r="B65" s="55"/>
      <c r="C65" s="55"/>
      <c r="D65" s="44" t="s">
        <v>95</v>
      </c>
      <c r="E65" s="56" t="s">
        <v>96</v>
      </c>
      <c r="F65" s="64"/>
      <c r="G65" s="58">
        <f>SUM(G66:G67)</f>
        <v>6512053</v>
      </c>
      <c r="H65" s="58">
        <f>SUM(H66:H67)</f>
        <v>6512053</v>
      </c>
      <c r="I65" s="58">
        <f t="shared" ref="I65" si="15">SUM(I66:I67)</f>
        <v>5829833</v>
      </c>
      <c r="J65" s="137">
        <f t="shared" si="3"/>
        <v>0.8952373391309929</v>
      </c>
    </row>
    <row r="66" spans="1:10" x14ac:dyDescent="0.25">
      <c r="A66" s="48" t="s">
        <v>197</v>
      </c>
      <c r="B66" s="55"/>
      <c r="C66" s="55"/>
      <c r="E66" s="67" t="s">
        <v>109</v>
      </c>
      <c r="F66" s="64"/>
      <c r="G66" s="58">
        <v>3000000</v>
      </c>
      <c r="H66" s="58">
        <v>3000000</v>
      </c>
      <c r="I66" s="58">
        <v>2317780</v>
      </c>
      <c r="J66" s="137">
        <f t="shared" si="3"/>
        <v>0.77259333333333335</v>
      </c>
    </row>
    <row r="67" spans="1:10" x14ac:dyDescent="0.25">
      <c r="A67" s="48" t="s">
        <v>198</v>
      </c>
      <c r="B67" s="55"/>
      <c r="C67" s="55"/>
      <c r="E67" s="67" t="s">
        <v>217</v>
      </c>
      <c r="F67" s="64"/>
      <c r="G67" s="58">
        <v>3512053</v>
      </c>
      <c r="H67" s="58">
        <v>3512053</v>
      </c>
      <c r="I67" s="58">
        <v>3512053</v>
      </c>
      <c r="J67" s="137">
        <f t="shared" si="3"/>
        <v>1</v>
      </c>
    </row>
    <row r="68" spans="1:10" ht="22.95" customHeight="1" x14ac:dyDescent="0.25">
      <c r="A68" s="48" t="s">
        <v>199</v>
      </c>
      <c r="B68" s="70" t="s">
        <v>97</v>
      </c>
      <c r="C68" s="70"/>
      <c r="D68" s="70"/>
      <c r="E68" s="71"/>
      <c r="F68" s="72"/>
      <c r="G68" s="73">
        <f>G8+G63</f>
        <v>147682452.07999998</v>
      </c>
      <c r="H68" s="73">
        <f>H8+H63</f>
        <v>152137668.03999999</v>
      </c>
      <c r="I68" s="73">
        <f t="shared" ref="I68" si="16">I8+I63</f>
        <v>145981950</v>
      </c>
      <c r="J68" s="150">
        <f>I68/H68</f>
        <v>0.95953850141582597</v>
      </c>
    </row>
    <row r="69" spans="1:10" ht="15.65" customHeight="1" x14ac:dyDescent="0.25">
      <c r="A69" s="48" t="s">
        <v>200</v>
      </c>
      <c r="B69" s="74" t="s">
        <v>12</v>
      </c>
      <c r="C69" s="75" t="s">
        <v>13</v>
      </c>
      <c r="D69" s="75"/>
      <c r="E69" s="92"/>
      <c r="F69" s="98"/>
      <c r="G69" s="95">
        <f>G9</f>
        <v>107679316</v>
      </c>
      <c r="H69" s="95">
        <f>H9</f>
        <v>113577693</v>
      </c>
      <c r="I69" s="95">
        <f t="shared" ref="I69" si="17">I9</f>
        <v>113078307</v>
      </c>
      <c r="J69" s="152">
        <f t="shared" si="3"/>
        <v>0.99560313309057968</v>
      </c>
    </row>
    <row r="70" spans="1:10" ht="15.65" customHeight="1" x14ac:dyDescent="0.25">
      <c r="A70" s="48" t="s">
        <v>201</v>
      </c>
      <c r="B70" s="76" t="s">
        <v>14</v>
      </c>
      <c r="C70" s="77" t="s">
        <v>15</v>
      </c>
      <c r="D70" s="77"/>
      <c r="E70" s="93"/>
      <c r="F70" s="87"/>
      <c r="G70" s="96">
        <f>G21</f>
        <v>14368311.08</v>
      </c>
      <c r="H70" s="96">
        <f>H21</f>
        <v>15278273.039999999</v>
      </c>
      <c r="I70" s="96">
        <f t="shared" ref="I70" si="18">I21</f>
        <v>15178929</v>
      </c>
      <c r="J70" s="153">
        <f t="shared" si="3"/>
        <v>0.9934976918045707</v>
      </c>
    </row>
    <row r="71" spans="1:10" ht="15.65" customHeight="1" x14ac:dyDescent="0.25">
      <c r="A71" s="48" t="s">
        <v>202</v>
      </c>
      <c r="B71" s="76" t="s">
        <v>16</v>
      </c>
      <c r="C71" s="77" t="s">
        <v>17</v>
      </c>
      <c r="D71" s="77"/>
      <c r="E71" s="93"/>
      <c r="F71" s="87"/>
      <c r="G71" s="96">
        <f>G24</f>
        <v>18360772</v>
      </c>
      <c r="H71" s="96">
        <f>H24</f>
        <v>16007649</v>
      </c>
      <c r="I71" s="96">
        <f t="shared" ref="I71" si="19">I24</f>
        <v>11631872</v>
      </c>
      <c r="J71" s="153">
        <f t="shared" si="3"/>
        <v>0.72664461845708883</v>
      </c>
    </row>
    <row r="72" spans="1:10" s="49" customFormat="1" ht="15.65" customHeight="1" x14ac:dyDescent="0.25">
      <c r="A72" s="48" t="s">
        <v>203</v>
      </c>
      <c r="B72" s="76" t="s">
        <v>18</v>
      </c>
      <c r="C72" s="77" t="s">
        <v>98</v>
      </c>
      <c r="D72" s="77"/>
      <c r="E72" s="93"/>
      <c r="F72" s="87"/>
      <c r="G72" s="96">
        <f>G64</f>
        <v>6512053</v>
      </c>
      <c r="H72" s="96">
        <f>H64</f>
        <v>6512053</v>
      </c>
      <c r="I72" s="96">
        <f t="shared" ref="I72" si="20">I64</f>
        <v>5829833</v>
      </c>
      <c r="J72" s="153">
        <f t="shared" si="3"/>
        <v>0.8952373391309929</v>
      </c>
    </row>
    <row r="73" spans="1:10" s="49" customFormat="1" ht="15.65" customHeight="1" x14ac:dyDescent="0.25">
      <c r="A73" s="48" t="s">
        <v>204</v>
      </c>
      <c r="B73" s="78" t="s">
        <v>114</v>
      </c>
      <c r="C73" s="79" t="s">
        <v>115</v>
      </c>
      <c r="D73" s="79"/>
      <c r="E73" s="94"/>
      <c r="F73" s="99"/>
      <c r="G73" s="97">
        <f>G59</f>
        <v>762000</v>
      </c>
      <c r="H73" s="97">
        <f>H59</f>
        <v>762000</v>
      </c>
      <c r="I73" s="97">
        <f t="shared" ref="I73" si="21">I59</f>
        <v>263009</v>
      </c>
      <c r="J73" s="154">
        <f t="shared" si="3"/>
        <v>0.34515616797900261</v>
      </c>
    </row>
    <row r="74" spans="1:10" x14ac:dyDescent="0.25">
      <c r="A74" s="48" t="s">
        <v>220</v>
      </c>
      <c r="B74" s="80" t="s">
        <v>99</v>
      </c>
      <c r="C74" s="81"/>
      <c r="D74" s="81"/>
      <c r="E74" s="81"/>
      <c r="F74" s="81"/>
      <c r="G74" s="101">
        <f>SUM(G69:G73)</f>
        <v>147682452.07999998</v>
      </c>
      <c r="H74" s="101">
        <f>SUM(H69:H73)</f>
        <v>152137668.03999999</v>
      </c>
      <c r="I74" s="101">
        <f t="shared" ref="I74" si="22">SUM(I69:I73)</f>
        <v>145981950</v>
      </c>
      <c r="J74" s="151">
        <f>I74/H74</f>
        <v>0.95953850141582597</v>
      </c>
    </row>
    <row r="75" spans="1:10" ht="16.3" x14ac:dyDescent="0.3">
      <c r="A75" s="48" t="s">
        <v>221</v>
      </c>
      <c r="B75" s="55"/>
      <c r="C75" s="82" t="s">
        <v>100</v>
      </c>
      <c r="D75" s="82"/>
      <c r="E75" s="83"/>
      <c r="F75" s="91">
        <f>F8</f>
        <v>14</v>
      </c>
      <c r="G75" s="106"/>
      <c r="H75" s="106"/>
      <c r="I75" s="106"/>
      <c r="J75" s="137"/>
    </row>
    <row r="76" spans="1:10" x14ac:dyDescent="0.25">
      <c r="G76" s="84"/>
    </row>
    <row r="77" spans="1:10" x14ac:dyDescent="0.25">
      <c r="G77" s="84"/>
    </row>
    <row r="78" spans="1:10" x14ac:dyDescent="0.25">
      <c r="G78" s="85"/>
    </row>
  </sheetData>
  <sheetProtection selectLockedCells="1" selectUnlockedCells="1"/>
  <mergeCells count="8">
    <mergeCell ref="B63:F63"/>
    <mergeCell ref="C64:E64"/>
    <mergeCell ref="B1:F1"/>
    <mergeCell ref="B6:E7"/>
    <mergeCell ref="F6:F7"/>
    <mergeCell ref="B8:E8"/>
    <mergeCell ref="A2:J2"/>
    <mergeCell ref="A3:J3"/>
  </mergeCells>
  <printOptions headings="1" gridLines="1"/>
  <pageMargins left="0.82677165354330717" right="0.23622047244094491" top="0.55118110236220474" bottom="0.55118110236220474" header="0.31496062992125984" footer="0.31496062992125984"/>
  <pageSetup paperSize="9" scale="55" firstPageNumber="0" orientation="portrait" verticalDpi="300" r:id="rId1"/>
  <headerFooter alignWithMargins="0">
    <oddFooter>&amp;C&amp;P.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view="pageBreakPreview" zoomScaleNormal="100" zoomScaleSheetLayoutView="100" workbookViewId="0">
      <pane ySplit="4" topLeftCell="A8" activePane="bottomLeft" state="frozen"/>
      <selection pane="bottomLeft" activeCell="C25" sqref="C25"/>
    </sheetView>
  </sheetViews>
  <sheetFormatPr defaultRowHeight="12.9" x14ac:dyDescent="0.2"/>
  <cols>
    <col min="1" max="1" width="4" style="161" customWidth="1"/>
    <col min="2" max="2" width="7.33203125" style="157" customWidth="1"/>
    <col min="3" max="3" width="35.21875" style="157" customWidth="1"/>
    <col min="4" max="6" width="20.77734375" style="157" customWidth="1"/>
    <col min="7" max="16384" width="8.88671875" style="157"/>
  </cols>
  <sheetData>
    <row r="1" spans="1:6" ht="15.65" x14ac:dyDescent="0.2">
      <c r="A1" s="236" t="s">
        <v>0</v>
      </c>
      <c r="B1" s="237"/>
      <c r="C1" s="237"/>
      <c r="D1" s="237"/>
      <c r="E1" s="237"/>
      <c r="F1" s="237"/>
    </row>
    <row r="2" spans="1:6" ht="12.9" customHeight="1" x14ac:dyDescent="0.25">
      <c r="A2" s="217" t="s">
        <v>294</v>
      </c>
      <c r="B2" s="232"/>
      <c r="C2" s="232"/>
      <c r="D2" s="232"/>
      <c r="E2" s="232"/>
      <c r="F2" s="232"/>
    </row>
    <row r="3" spans="1:6" ht="15.65" x14ac:dyDescent="0.25">
      <c r="A3" s="160"/>
      <c r="B3" s="136"/>
      <c r="C3" s="128"/>
      <c r="D3" s="128"/>
      <c r="E3" s="128"/>
      <c r="F3" s="128"/>
    </row>
    <row r="4" spans="1:6" ht="21.75" x14ac:dyDescent="0.2">
      <c r="A4" s="159" t="s">
        <v>275</v>
      </c>
      <c r="B4" s="100" t="s">
        <v>146</v>
      </c>
      <c r="C4" s="100" t="s">
        <v>147</v>
      </c>
      <c r="D4" s="100" t="s">
        <v>148</v>
      </c>
      <c r="E4" s="100" t="s">
        <v>149</v>
      </c>
      <c r="F4" s="100" t="s">
        <v>150</v>
      </c>
    </row>
    <row r="5" spans="1:6" ht="15.65" x14ac:dyDescent="0.25">
      <c r="A5" s="162" t="s">
        <v>131</v>
      </c>
      <c r="B5" s="235" t="s">
        <v>230</v>
      </c>
      <c r="C5" s="235"/>
      <c r="D5" s="235"/>
      <c r="E5" s="235"/>
      <c r="F5" s="235"/>
    </row>
    <row r="6" spans="1:6" ht="15.65" x14ac:dyDescent="0.25">
      <c r="A6" s="162" t="s">
        <v>132</v>
      </c>
      <c r="B6" s="169" t="s">
        <v>231</v>
      </c>
      <c r="C6" s="169" t="s">
        <v>1</v>
      </c>
      <c r="D6" s="169" t="s">
        <v>232</v>
      </c>
      <c r="E6" s="169" t="s">
        <v>233</v>
      </c>
      <c r="F6" s="169" t="s">
        <v>234</v>
      </c>
    </row>
    <row r="7" spans="1:6" ht="15.65" x14ac:dyDescent="0.25">
      <c r="A7" s="162" t="s">
        <v>133</v>
      </c>
      <c r="B7" s="169">
        <v>1</v>
      </c>
      <c r="C7" s="169">
        <v>2</v>
      </c>
      <c r="D7" s="169">
        <v>3</v>
      </c>
      <c r="E7" s="169">
        <v>4</v>
      </c>
      <c r="F7" s="169">
        <v>5</v>
      </c>
    </row>
    <row r="8" spans="1:6" ht="13.6" x14ac:dyDescent="0.25">
      <c r="A8" s="162" t="s">
        <v>134</v>
      </c>
      <c r="B8" s="163" t="s">
        <v>235</v>
      </c>
      <c r="C8" s="164" t="s">
        <v>236</v>
      </c>
      <c r="D8" s="165">
        <v>115975</v>
      </c>
      <c r="E8" s="165">
        <v>0</v>
      </c>
      <c r="F8" s="165">
        <v>288935</v>
      </c>
    </row>
    <row r="9" spans="1:6" ht="25.85" x14ac:dyDescent="0.25">
      <c r="A9" s="162" t="s">
        <v>135</v>
      </c>
      <c r="B9" s="166" t="s">
        <v>237</v>
      </c>
      <c r="C9" s="167" t="s">
        <v>238</v>
      </c>
      <c r="D9" s="168">
        <v>115975</v>
      </c>
      <c r="E9" s="168">
        <v>0</v>
      </c>
      <c r="F9" s="168">
        <v>288935</v>
      </c>
    </row>
    <row r="10" spans="1:6" ht="13.6" x14ac:dyDescent="0.25">
      <c r="A10" s="162" t="s">
        <v>136</v>
      </c>
      <c r="B10" s="163" t="s">
        <v>239</v>
      </c>
      <c r="C10" s="164" t="s">
        <v>240</v>
      </c>
      <c r="D10" s="165">
        <v>21789888</v>
      </c>
      <c r="E10" s="165">
        <v>0</v>
      </c>
      <c r="F10" s="165">
        <v>5830817</v>
      </c>
    </row>
    <row r="11" spans="1:6" ht="13.6" x14ac:dyDescent="0.25">
      <c r="A11" s="162" t="s">
        <v>137</v>
      </c>
      <c r="B11" s="166" t="s">
        <v>241</v>
      </c>
      <c r="C11" s="167" t="s">
        <v>242</v>
      </c>
      <c r="D11" s="168">
        <v>21789888</v>
      </c>
      <c r="E11" s="168">
        <v>0</v>
      </c>
      <c r="F11" s="168">
        <v>5830817</v>
      </c>
    </row>
    <row r="12" spans="1:6" ht="13.6" x14ac:dyDescent="0.25">
      <c r="A12" s="162" t="s">
        <v>138</v>
      </c>
      <c r="B12" s="166" t="s">
        <v>243</v>
      </c>
      <c r="C12" s="167" t="s">
        <v>244</v>
      </c>
      <c r="D12" s="168">
        <v>21905863</v>
      </c>
      <c r="E12" s="168">
        <v>0</v>
      </c>
      <c r="F12" s="168">
        <v>6119752</v>
      </c>
    </row>
    <row r="13" spans="1:6" ht="40.75" x14ac:dyDescent="0.25">
      <c r="A13" s="162" t="s">
        <v>139</v>
      </c>
      <c r="B13" s="163" t="s">
        <v>245</v>
      </c>
      <c r="C13" s="164" t="s">
        <v>246</v>
      </c>
      <c r="D13" s="165">
        <v>5545</v>
      </c>
      <c r="E13" s="165">
        <v>0</v>
      </c>
      <c r="F13" s="165">
        <v>0</v>
      </c>
    </row>
    <row r="14" spans="1:6" ht="25.85" x14ac:dyDescent="0.25">
      <c r="A14" s="162" t="s">
        <v>140</v>
      </c>
      <c r="B14" s="166" t="s">
        <v>247</v>
      </c>
      <c r="C14" s="167" t="s">
        <v>248</v>
      </c>
      <c r="D14" s="168">
        <v>5545</v>
      </c>
      <c r="E14" s="168">
        <v>0</v>
      </c>
      <c r="F14" s="168">
        <v>0</v>
      </c>
    </row>
    <row r="15" spans="1:6" ht="13.6" x14ac:dyDescent="0.25">
      <c r="A15" s="162" t="s">
        <v>141</v>
      </c>
      <c r="B15" s="166" t="s">
        <v>249</v>
      </c>
      <c r="C15" s="167" t="s">
        <v>250</v>
      </c>
      <c r="D15" s="168">
        <v>5545</v>
      </c>
      <c r="E15" s="168">
        <v>0</v>
      </c>
      <c r="F15" s="168">
        <v>0</v>
      </c>
    </row>
    <row r="16" spans="1:6" ht="13.6" x14ac:dyDescent="0.25">
      <c r="A16" s="162" t="s">
        <v>142</v>
      </c>
      <c r="B16" s="166" t="s">
        <v>251</v>
      </c>
      <c r="C16" s="167" t="s">
        <v>252</v>
      </c>
      <c r="D16" s="168">
        <v>21911408</v>
      </c>
      <c r="E16" s="168">
        <v>0</v>
      </c>
      <c r="F16" s="168">
        <v>6119752</v>
      </c>
    </row>
    <row r="17" spans="1:6" ht="27.2" x14ac:dyDescent="0.25">
      <c r="A17" s="162" t="s">
        <v>143</v>
      </c>
      <c r="B17" s="163" t="s">
        <v>253</v>
      </c>
      <c r="C17" s="164" t="s">
        <v>254</v>
      </c>
      <c r="D17" s="165">
        <v>10689794</v>
      </c>
      <c r="E17" s="165">
        <v>0</v>
      </c>
      <c r="F17" s="165">
        <v>10689794</v>
      </c>
    </row>
    <row r="18" spans="1:6" ht="13.6" x14ac:dyDescent="0.25">
      <c r="A18" s="162" t="s">
        <v>144</v>
      </c>
      <c r="B18" s="163" t="s">
        <v>255</v>
      </c>
      <c r="C18" s="164" t="s">
        <v>256</v>
      </c>
      <c r="D18" s="165">
        <v>-6383271</v>
      </c>
      <c r="E18" s="165">
        <v>0</v>
      </c>
      <c r="F18" s="165">
        <v>-2135827</v>
      </c>
    </row>
    <row r="19" spans="1:6" ht="13.6" x14ac:dyDescent="0.25">
      <c r="A19" s="162" t="s">
        <v>145</v>
      </c>
      <c r="B19" s="163" t="s">
        <v>257</v>
      </c>
      <c r="C19" s="164" t="s">
        <v>258</v>
      </c>
      <c r="D19" s="165">
        <v>4247444</v>
      </c>
      <c r="E19" s="165">
        <v>0</v>
      </c>
      <c r="F19" s="165">
        <v>-13013279</v>
      </c>
    </row>
    <row r="20" spans="1:6" ht="13.6" x14ac:dyDescent="0.25">
      <c r="A20" s="162" t="s">
        <v>152</v>
      </c>
      <c r="B20" s="166" t="s">
        <v>259</v>
      </c>
      <c r="C20" s="167" t="s">
        <v>260</v>
      </c>
      <c r="D20" s="168">
        <v>8553967</v>
      </c>
      <c r="E20" s="168">
        <v>0</v>
      </c>
      <c r="F20" s="168">
        <v>-4459312</v>
      </c>
    </row>
    <row r="21" spans="1:6" ht="13.6" x14ac:dyDescent="0.25">
      <c r="A21" s="162" t="s">
        <v>153</v>
      </c>
      <c r="B21" s="163" t="s">
        <v>261</v>
      </c>
      <c r="C21" s="164" t="s">
        <v>262</v>
      </c>
      <c r="D21" s="165">
        <v>0</v>
      </c>
      <c r="E21" s="165">
        <v>0</v>
      </c>
      <c r="F21" s="165">
        <v>2175</v>
      </c>
    </row>
    <row r="22" spans="1:6" ht="27.2" x14ac:dyDescent="0.25">
      <c r="A22" s="162" t="s">
        <v>154</v>
      </c>
      <c r="B22" s="163" t="s">
        <v>263</v>
      </c>
      <c r="C22" s="164" t="s">
        <v>264</v>
      </c>
      <c r="D22" s="165">
        <v>10000</v>
      </c>
      <c r="E22" s="165">
        <v>0</v>
      </c>
      <c r="F22" s="165">
        <v>0</v>
      </c>
    </row>
    <row r="23" spans="1:6" ht="25.85" x14ac:dyDescent="0.25">
      <c r="A23" s="162" t="s">
        <v>155</v>
      </c>
      <c r="B23" s="166" t="s">
        <v>265</v>
      </c>
      <c r="C23" s="167" t="s">
        <v>266</v>
      </c>
      <c r="D23" s="168">
        <v>10000</v>
      </c>
      <c r="E23" s="168">
        <v>0</v>
      </c>
      <c r="F23" s="168">
        <v>2175</v>
      </c>
    </row>
    <row r="24" spans="1:6" ht="13.6" x14ac:dyDescent="0.25">
      <c r="A24" s="162" t="s">
        <v>156</v>
      </c>
      <c r="B24" s="166" t="s">
        <v>267</v>
      </c>
      <c r="C24" s="167" t="s">
        <v>268</v>
      </c>
      <c r="D24" s="168">
        <v>10000</v>
      </c>
      <c r="E24" s="168">
        <v>0</v>
      </c>
      <c r="F24" s="168">
        <v>2175</v>
      </c>
    </row>
    <row r="25" spans="1:6" ht="27.2" x14ac:dyDescent="0.25">
      <c r="A25" s="162" t="s">
        <v>157</v>
      </c>
      <c r="B25" s="163" t="s">
        <v>269</v>
      </c>
      <c r="C25" s="164" t="s">
        <v>270</v>
      </c>
      <c r="D25" s="165">
        <v>13347441</v>
      </c>
      <c r="E25" s="165">
        <v>0</v>
      </c>
      <c r="F25" s="165">
        <v>10576889</v>
      </c>
    </row>
    <row r="26" spans="1:6" ht="25.85" x14ac:dyDescent="0.25">
      <c r="A26" s="162" t="s">
        <v>158</v>
      </c>
      <c r="B26" s="166" t="s">
        <v>271</v>
      </c>
      <c r="C26" s="167" t="s">
        <v>272</v>
      </c>
      <c r="D26" s="168">
        <v>13347441</v>
      </c>
      <c r="E26" s="168">
        <v>0</v>
      </c>
      <c r="F26" s="168">
        <v>10576889</v>
      </c>
    </row>
    <row r="27" spans="1:6" ht="13.6" x14ac:dyDescent="0.25">
      <c r="A27" s="162" t="s">
        <v>159</v>
      </c>
      <c r="B27" s="166" t="s">
        <v>273</v>
      </c>
      <c r="C27" s="167" t="s">
        <v>274</v>
      </c>
      <c r="D27" s="168">
        <v>21911408</v>
      </c>
      <c r="E27" s="168">
        <v>0</v>
      </c>
      <c r="F27" s="168">
        <v>6119752</v>
      </c>
    </row>
  </sheetData>
  <mergeCells count="3">
    <mergeCell ref="B5:F5"/>
    <mergeCell ref="A1:F1"/>
    <mergeCell ref="A2:F2"/>
  </mergeCells>
  <pageMargins left="0.7" right="0.7" top="0.75" bottom="0.75" header="0.3" footer="0.3"/>
  <pageSetup paperSize="9" scale="74" orientation="portrait" horizontalDpi="0" verticalDpi="0" r:id="rId1"/>
  <headerFooter>
    <oddHeader>&amp;RÉrték típus: Forint</oddHeader>
    <oddFooter>&amp;LAdatellenőrző kód: -ec-4f79-5021-6b264-134a-5a-43-44-31-6960-7466-7d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pane ySplit="4" topLeftCell="A5" activePane="bottomLeft" state="frozen"/>
      <selection pane="bottomLeft" activeCell="D18" sqref="D18"/>
    </sheetView>
  </sheetViews>
  <sheetFormatPr defaultRowHeight="12.9" x14ac:dyDescent="0.2"/>
  <cols>
    <col min="1" max="1" width="4.77734375" style="187" customWidth="1"/>
    <col min="2" max="2" width="7.33203125" style="179" customWidth="1"/>
    <col min="3" max="3" width="36.44140625" style="179" customWidth="1"/>
    <col min="4" max="4" width="29.21875" style="179" customWidth="1"/>
    <col min="5" max="16384" width="8.88671875" style="179"/>
  </cols>
  <sheetData>
    <row r="1" spans="1:4" ht="13.6" x14ac:dyDescent="0.25">
      <c r="A1" s="240" t="s">
        <v>0</v>
      </c>
      <c r="B1" s="241"/>
      <c r="C1" s="241"/>
      <c r="D1" s="241"/>
    </row>
    <row r="2" spans="1:4" ht="13.6" x14ac:dyDescent="0.25">
      <c r="A2" s="240" t="s">
        <v>295</v>
      </c>
      <c r="B2" s="241"/>
      <c r="C2" s="241"/>
      <c r="D2" s="241"/>
    </row>
    <row r="3" spans="1:4" ht="13.6" x14ac:dyDescent="0.25">
      <c r="A3" s="180"/>
      <c r="B3" s="181"/>
      <c r="C3" s="181"/>
      <c r="D3" s="181"/>
    </row>
    <row r="4" spans="1:4" ht="27.2" x14ac:dyDescent="0.2">
      <c r="A4" s="182" t="s">
        <v>151</v>
      </c>
      <c r="B4" s="183" t="s">
        <v>146</v>
      </c>
      <c r="C4" s="184" t="s">
        <v>147</v>
      </c>
      <c r="D4" s="184" t="s">
        <v>148</v>
      </c>
    </row>
    <row r="5" spans="1:4" ht="22.45" customHeight="1" x14ac:dyDescent="0.25">
      <c r="A5" s="185" t="s">
        <v>131</v>
      </c>
      <c r="B5" s="238" t="s">
        <v>276</v>
      </c>
      <c r="C5" s="239"/>
      <c r="D5" s="239"/>
    </row>
    <row r="6" spans="1:4" ht="13.6" x14ac:dyDescent="0.2">
      <c r="A6" s="185" t="s">
        <v>132</v>
      </c>
      <c r="B6" s="186" t="s">
        <v>231</v>
      </c>
      <c r="C6" s="186" t="s">
        <v>1</v>
      </c>
      <c r="D6" s="186" t="s">
        <v>277</v>
      </c>
    </row>
    <row r="7" spans="1:4" ht="13.6" x14ac:dyDescent="0.2">
      <c r="A7" s="185" t="s">
        <v>133</v>
      </c>
      <c r="B7" s="186">
        <v>1</v>
      </c>
      <c r="C7" s="186">
        <v>2</v>
      </c>
      <c r="D7" s="186">
        <v>3</v>
      </c>
    </row>
    <row r="8" spans="1:4" ht="13.6" x14ac:dyDescent="0.2">
      <c r="A8" s="185" t="s">
        <v>134</v>
      </c>
      <c r="B8" s="171" t="s">
        <v>278</v>
      </c>
      <c r="C8" s="172" t="s">
        <v>279</v>
      </c>
      <c r="D8" s="173">
        <v>2644219</v>
      </c>
    </row>
    <row r="9" spans="1:4" ht="13.6" x14ac:dyDescent="0.2">
      <c r="A9" s="185" t="s">
        <v>135</v>
      </c>
      <c r="B9" s="171" t="s">
        <v>280</v>
      </c>
      <c r="C9" s="172" t="s">
        <v>281</v>
      </c>
      <c r="D9" s="173">
        <v>145981950</v>
      </c>
    </row>
    <row r="10" spans="1:4" ht="27.2" x14ac:dyDescent="0.2">
      <c r="A10" s="185" t="s">
        <v>136</v>
      </c>
      <c r="B10" s="174" t="s">
        <v>282</v>
      </c>
      <c r="C10" s="175" t="s">
        <v>283</v>
      </c>
      <c r="D10" s="176">
        <v>-143337731</v>
      </c>
    </row>
    <row r="11" spans="1:4" ht="13.6" x14ac:dyDescent="0.2">
      <c r="A11" s="185" t="s">
        <v>137</v>
      </c>
      <c r="B11" s="171" t="s">
        <v>284</v>
      </c>
      <c r="C11" s="172" t="s">
        <v>285</v>
      </c>
      <c r="D11" s="173">
        <v>149455308</v>
      </c>
    </row>
    <row r="12" spans="1:4" ht="27.2" x14ac:dyDescent="0.2">
      <c r="A12" s="185" t="s">
        <v>138</v>
      </c>
      <c r="B12" s="174" t="s">
        <v>286</v>
      </c>
      <c r="C12" s="175" t="s">
        <v>287</v>
      </c>
      <c r="D12" s="176">
        <v>149455308</v>
      </c>
    </row>
    <row r="13" spans="1:4" ht="13.6" x14ac:dyDescent="0.2">
      <c r="A13" s="185" t="s">
        <v>139</v>
      </c>
      <c r="B13" s="174" t="s">
        <v>288</v>
      </c>
      <c r="C13" s="175" t="s">
        <v>289</v>
      </c>
      <c r="D13" s="176">
        <v>6117577</v>
      </c>
    </row>
    <row r="14" spans="1:4" ht="13.6" x14ac:dyDescent="0.2">
      <c r="A14" s="185" t="s">
        <v>140</v>
      </c>
      <c r="B14" s="174" t="s">
        <v>290</v>
      </c>
      <c r="C14" s="175" t="s">
        <v>291</v>
      </c>
      <c r="D14" s="176">
        <v>6117577</v>
      </c>
    </row>
    <row r="15" spans="1:4" ht="13.6" x14ac:dyDescent="0.2">
      <c r="A15" s="185" t="s">
        <v>141</v>
      </c>
      <c r="B15" s="174" t="s">
        <v>292</v>
      </c>
      <c r="C15" s="175" t="s">
        <v>293</v>
      </c>
      <c r="D15" s="176">
        <v>6117577</v>
      </c>
    </row>
  </sheetData>
  <mergeCells count="3">
    <mergeCell ref="B5:D5"/>
    <mergeCell ref="A1:D1"/>
    <mergeCell ref="A2:D2"/>
  </mergeCells>
  <pageMargins left="0.7" right="0.7" top="0.75" bottom="0.75" header="0.3" footer="0.3"/>
  <headerFooter>
    <oddHeader>&amp;RÉrték típus: Forint</oddHeader>
    <oddFooter>&amp;LAdatellenőrző kód: -ec-4f79-5021-6b264-134a-5a-43-44-31-6960-7466-7d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workbookViewId="0">
      <pane ySplit="3" topLeftCell="A4" activePane="bottomLeft" state="frozen"/>
      <selection pane="bottomLeft" activeCell="C20" sqref="C20"/>
    </sheetView>
  </sheetViews>
  <sheetFormatPr defaultRowHeight="13.6" x14ac:dyDescent="0.25"/>
  <cols>
    <col min="1" max="1" width="4.33203125" style="160" customWidth="1"/>
    <col min="2" max="2" width="7.33203125" style="158" customWidth="1"/>
    <col min="3" max="3" width="35.109375" style="158" customWidth="1"/>
    <col min="4" max="6" width="20.77734375" style="158" customWidth="1"/>
    <col min="7" max="16384" width="8.88671875" style="158"/>
  </cols>
  <sheetData>
    <row r="2" spans="1:6" ht="15.65" x14ac:dyDescent="0.25">
      <c r="A2" s="188"/>
      <c r="B2" s="244" t="s">
        <v>0</v>
      </c>
      <c r="C2" s="232"/>
      <c r="D2" s="232"/>
      <c r="E2" s="232"/>
      <c r="F2" s="232"/>
    </row>
    <row r="3" spans="1:6" ht="15.65" x14ac:dyDescent="0.25">
      <c r="A3" s="188"/>
      <c r="B3" s="245" t="s">
        <v>332</v>
      </c>
      <c r="C3" s="232"/>
      <c r="D3" s="232"/>
      <c r="E3" s="232"/>
      <c r="F3" s="232"/>
    </row>
    <row r="4" spans="1:6" ht="15.65" x14ac:dyDescent="0.25">
      <c r="A4" s="188"/>
      <c r="B4" s="177"/>
      <c r="C4" s="129"/>
      <c r="D4" s="129"/>
      <c r="E4" s="129"/>
      <c r="F4" s="129"/>
    </row>
    <row r="5" spans="1:6" ht="21.75" x14ac:dyDescent="0.25">
      <c r="A5" s="159" t="s">
        <v>151</v>
      </c>
      <c r="B5" s="178" t="s">
        <v>146</v>
      </c>
      <c r="C5" s="178" t="s">
        <v>147</v>
      </c>
      <c r="D5" s="178" t="s">
        <v>148</v>
      </c>
      <c r="E5" s="178" t="s">
        <v>149</v>
      </c>
      <c r="F5" s="178" t="s">
        <v>150</v>
      </c>
    </row>
    <row r="6" spans="1:6" x14ac:dyDescent="0.25">
      <c r="A6" s="162" t="s">
        <v>131</v>
      </c>
      <c r="B6" s="242" t="s">
        <v>296</v>
      </c>
      <c r="C6" s="243"/>
      <c r="D6" s="243"/>
      <c r="E6" s="243"/>
      <c r="F6" s="243"/>
    </row>
    <row r="7" spans="1:6" ht="15.65" x14ac:dyDescent="0.25">
      <c r="A7" s="162" t="s">
        <v>132</v>
      </c>
      <c r="B7" s="169" t="s">
        <v>231</v>
      </c>
      <c r="C7" s="169" t="s">
        <v>1</v>
      </c>
      <c r="D7" s="169" t="s">
        <v>232</v>
      </c>
      <c r="E7" s="169" t="s">
        <v>233</v>
      </c>
      <c r="F7" s="169" t="s">
        <v>234</v>
      </c>
    </row>
    <row r="8" spans="1:6" ht="15.65" x14ac:dyDescent="0.25">
      <c r="A8" s="162" t="s">
        <v>133</v>
      </c>
      <c r="B8" s="169">
        <v>1</v>
      </c>
      <c r="C8" s="169">
        <v>2</v>
      </c>
      <c r="D8" s="169">
        <v>3</v>
      </c>
      <c r="E8" s="169">
        <v>4</v>
      </c>
      <c r="F8" s="169">
        <v>5</v>
      </c>
    </row>
    <row r="9" spans="1:6" ht="27.2" x14ac:dyDescent="0.25">
      <c r="A9" s="162" t="s">
        <v>134</v>
      </c>
      <c r="B9" s="163" t="s">
        <v>297</v>
      </c>
      <c r="C9" s="164" t="s">
        <v>298</v>
      </c>
      <c r="D9" s="165">
        <v>181412508</v>
      </c>
      <c r="E9" s="165">
        <v>0</v>
      </c>
      <c r="F9" s="165">
        <v>127553900</v>
      </c>
    </row>
    <row r="10" spans="1:6" ht="27.2" x14ac:dyDescent="0.25">
      <c r="A10" s="162" t="s">
        <v>135</v>
      </c>
      <c r="B10" s="163" t="s">
        <v>299</v>
      </c>
      <c r="C10" s="164" t="s">
        <v>300</v>
      </c>
      <c r="D10" s="165">
        <v>13414424</v>
      </c>
      <c r="E10" s="165">
        <v>0</v>
      </c>
      <c r="F10" s="165">
        <v>2618849</v>
      </c>
    </row>
    <row r="11" spans="1:6" x14ac:dyDescent="0.25">
      <c r="A11" s="162" t="s">
        <v>136</v>
      </c>
      <c r="B11" s="163" t="s">
        <v>301</v>
      </c>
      <c r="C11" s="164" t="s">
        <v>302</v>
      </c>
      <c r="D11" s="165">
        <v>3</v>
      </c>
      <c r="E11" s="165">
        <v>0</v>
      </c>
      <c r="F11" s="165">
        <v>25360</v>
      </c>
    </row>
    <row r="12" spans="1:6" ht="25.85" x14ac:dyDescent="0.25">
      <c r="A12" s="162" t="s">
        <v>137</v>
      </c>
      <c r="B12" s="166" t="s">
        <v>303</v>
      </c>
      <c r="C12" s="167" t="s">
        <v>304</v>
      </c>
      <c r="D12" s="168">
        <v>194826935</v>
      </c>
      <c r="E12" s="168">
        <v>0</v>
      </c>
      <c r="F12" s="168">
        <v>130198109</v>
      </c>
    </row>
    <row r="13" spans="1:6" x14ac:dyDescent="0.25">
      <c r="A13" s="162" t="s">
        <v>138</v>
      </c>
      <c r="B13" s="163" t="s">
        <v>305</v>
      </c>
      <c r="C13" s="164" t="s">
        <v>306</v>
      </c>
      <c r="D13" s="165">
        <v>1790199</v>
      </c>
      <c r="E13" s="165">
        <v>0</v>
      </c>
      <c r="F13" s="165">
        <v>952799</v>
      </c>
    </row>
    <row r="14" spans="1:6" x14ac:dyDescent="0.25">
      <c r="A14" s="162" t="s">
        <v>139</v>
      </c>
      <c r="B14" s="163" t="s">
        <v>307</v>
      </c>
      <c r="C14" s="164" t="s">
        <v>308</v>
      </c>
      <c r="D14" s="165">
        <v>13245933</v>
      </c>
      <c r="E14" s="165">
        <v>0</v>
      </c>
      <c r="F14" s="165">
        <v>9162011</v>
      </c>
    </row>
    <row r="15" spans="1:6" x14ac:dyDescent="0.25">
      <c r="A15" s="162" t="s">
        <v>140</v>
      </c>
      <c r="B15" s="166" t="s">
        <v>292</v>
      </c>
      <c r="C15" s="167" t="s">
        <v>309</v>
      </c>
      <c r="D15" s="168">
        <v>15036132</v>
      </c>
      <c r="E15" s="168">
        <v>0</v>
      </c>
      <c r="F15" s="168">
        <v>10114810</v>
      </c>
    </row>
    <row r="16" spans="1:6" x14ac:dyDescent="0.25">
      <c r="A16" s="162" t="s">
        <v>141</v>
      </c>
      <c r="B16" s="163" t="s">
        <v>310</v>
      </c>
      <c r="C16" s="164" t="s">
        <v>311</v>
      </c>
      <c r="D16" s="165">
        <v>133366789</v>
      </c>
      <c r="E16" s="165">
        <v>0</v>
      </c>
      <c r="F16" s="165">
        <v>102432005</v>
      </c>
    </row>
    <row r="17" spans="1:6" x14ac:dyDescent="0.25">
      <c r="A17" s="162" t="s">
        <v>142</v>
      </c>
      <c r="B17" s="163" t="s">
        <v>312</v>
      </c>
      <c r="C17" s="164" t="s">
        <v>313</v>
      </c>
      <c r="D17" s="165">
        <v>17533144</v>
      </c>
      <c r="E17" s="165">
        <v>0</v>
      </c>
      <c r="F17" s="165">
        <v>8551665</v>
      </c>
    </row>
    <row r="18" spans="1:6" x14ac:dyDescent="0.25">
      <c r="A18" s="162" t="s">
        <v>143</v>
      </c>
      <c r="B18" s="163" t="s">
        <v>314</v>
      </c>
      <c r="C18" s="164" t="s">
        <v>315</v>
      </c>
      <c r="D18" s="165">
        <v>20501192</v>
      </c>
      <c r="E18" s="165">
        <v>0</v>
      </c>
      <c r="F18" s="165">
        <v>14921293</v>
      </c>
    </row>
    <row r="19" spans="1:6" x14ac:dyDescent="0.25">
      <c r="A19" s="162" t="s">
        <v>144</v>
      </c>
      <c r="B19" s="166" t="s">
        <v>316</v>
      </c>
      <c r="C19" s="167" t="s">
        <v>317</v>
      </c>
      <c r="D19" s="168">
        <v>171401125</v>
      </c>
      <c r="E19" s="168">
        <v>0</v>
      </c>
      <c r="F19" s="168">
        <v>125904963</v>
      </c>
    </row>
    <row r="20" spans="1:6" x14ac:dyDescent="0.25">
      <c r="A20" s="162" t="s">
        <v>145</v>
      </c>
      <c r="B20" s="166" t="s">
        <v>318</v>
      </c>
      <c r="C20" s="167" t="s">
        <v>319</v>
      </c>
      <c r="D20" s="168">
        <v>338297</v>
      </c>
      <c r="E20" s="168">
        <v>0</v>
      </c>
      <c r="F20" s="168">
        <v>207093</v>
      </c>
    </row>
    <row r="21" spans="1:6" x14ac:dyDescent="0.25">
      <c r="A21" s="162" t="s">
        <v>152</v>
      </c>
      <c r="B21" s="166" t="s">
        <v>320</v>
      </c>
      <c r="C21" s="167" t="s">
        <v>321</v>
      </c>
      <c r="D21" s="168">
        <v>3803952</v>
      </c>
      <c r="E21" s="168">
        <v>0</v>
      </c>
      <c r="F21" s="168">
        <v>6984532</v>
      </c>
    </row>
    <row r="22" spans="1:6" ht="25.85" x14ac:dyDescent="0.25">
      <c r="A22" s="162" t="s">
        <v>153</v>
      </c>
      <c r="B22" s="166" t="s">
        <v>322</v>
      </c>
      <c r="C22" s="167" t="s">
        <v>323</v>
      </c>
      <c r="D22" s="168">
        <v>4247429</v>
      </c>
      <c r="E22" s="168">
        <v>0</v>
      </c>
      <c r="F22" s="168">
        <v>-13013289</v>
      </c>
    </row>
    <row r="23" spans="1:6" ht="27.2" x14ac:dyDescent="0.25">
      <c r="A23" s="162" t="s">
        <v>154</v>
      </c>
      <c r="B23" s="163" t="s">
        <v>324</v>
      </c>
      <c r="C23" s="164" t="s">
        <v>325</v>
      </c>
      <c r="D23" s="165">
        <v>15</v>
      </c>
      <c r="E23" s="165">
        <v>0</v>
      </c>
      <c r="F23" s="165">
        <v>10</v>
      </c>
    </row>
    <row r="24" spans="1:6" ht="25.85" x14ac:dyDescent="0.25">
      <c r="A24" s="162" t="s">
        <v>155</v>
      </c>
      <c r="B24" s="166" t="s">
        <v>326</v>
      </c>
      <c r="C24" s="167" t="s">
        <v>327</v>
      </c>
      <c r="D24" s="168">
        <v>15</v>
      </c>
      <c r="E24" s="168">
        <v>0</v>
      </c>
      <c r="F24" s="168">
        <v>10</v>
      </c>
    </row>
    <row r="25" spans="1:6" ht="25.85" x14ac:dyDescent="0.25">
      <c r="A25" s="162" t="s">
        <v>156</v>
      </c>
      <c r="B25" s="166" t="s">
        <v>328</v>
      </c>
      <c r="C25" s="167" t="s">
        <v>329</v>
      </c>
      <c r="D25" s="168">
        <v>15</v>
      </c>
      <c r="E25" s="168">
        <v>0</v>
      </c>
      <c r="F25" s="168">
        <v>10</v>
      </c>
    </row>
    <row r="26" spans="1:6" ht="25.85" x14ac:dyDescent="0.25">
      <c r="A26" s="162" t="s">
        <v>157</v>
      </c>
      <c r="B26" s="166" t="s">
        <v>330</v>
      </c>
      <c r="C26" s="167" t="s">
        <v>331</v>
      </c>
      <c r="D26" s="168">
        <v>4247444</v>
      </c>
      <c r="E26" s="168">
        <v>0</v>
      </c>
      <c r="F26" s="168">
        <v>-13013279</v>
      </c>
    </row>
  </sheetData>
  <mergeCells count="3">
    <mergeCell ref="B6:F6"/>
    <mergeCell ref="B2:F2"/>
    <mergeCell ref="B3:F3"/>
  </mergeCells>
  <pageMargins left="0.7" right="0.7" top="0.75" bottom="0.75" header="0.3" footer="0.3"/>
  <headerFooter>
    <oddHeader>&amp;RÉrték típus: Forint</oddHeader>
    <oddFooter>&amp;LAdatellenőrző kód: -ec-4f79-5021-6b264-134a-5a-43-44-31-6960-7466-7d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view="pageBreakPreview" zoomScale="60" zoomScaleNormal="100" workbookViewId="0">
      <pane ySplit="3" topLeftCell="A4" activePane="bottomLeft" state="frozen"/>
      <selection pane="bottomLeft" activeCell="A3" sqref="A3:M3"/>
    </sheetView>
  </sheetViews>
  <sheetFormatPr defaultRowHeight="13.6" x14ac:dyDescent="0.25"/>
  <cols>
    <col min="1" max="1" width="4.33203125" style="160" customWidth="1"/>
    <col min="2" max="2" width="7.33203125" style="158" customWidth="1"/>
    <col min="3" max="13" width="18.77734375" style="158" customWidth="1"/>
    <col min="14" max="16384" width="8.88671875" style="158"/>
  </cols>
  <sheetData>
    <row r="2" spans="1:13" ht="15.65" x14ac:dyDescent="0.25">
      <c r="A2" s="246" t="s">
        <v>0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32"/>
      <c r="M2" s="232"/>
    </row>
    <row r="3" spans="1:13" ht="15.65" x14ac:dyDescent="0.25">
      <c r="A3" s="247" t="s">
        <v>353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34"/>
      <c r="M3" s="234"/>
    </row>
    <row r="4" spans="1:13" ht="15.65" x14ac:dyDescent="0.2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29"/>
      <c r="M4" s="129"/>
    </row>
    <row r="5" spans="1:13" ht="22.45" x14ac:dyDescent="0.25">
      <c r="A5" s="190" t="s">
        <v>151</v>
      </c>
      <c r="B5" s="178" t="s">
        <v>146</v>
      </c>
      <c r="C5" s="178" t="s">
        <v>147</v>
      </c>
      <c r="D5" s="178" t="s">
        <v>148</v>
      </c>
      <c r="E5" s="178" t="s">
        <v>149</v>
      </c>
      <c r="F5" s="178" t="s">
        <v>150</v>
      </c>
      <c r="G5" s="178" t="s">
        <v>213</v>
      </c>
      <c r="H5" s="178" t="s">
        <v>215</v>
      </c>
      <c r="I5" s="178" t="s">
        <v>222</v>
      </c>
      <c r="J5" s="178" t="s">
        <v>227</v>
      </c>
      <c r="K5" s="178" t="s">
        <v>228</v>
      </c>
      <c r="L5" s="178" t="s">
        <v>351</v>
      </c>
      <c r="M5" s="178" t="s">
        <v>352</v>
      </c>
    </row>
    <row r="6" spans="1:13" ht="26.5" customHeight="1" x14ac:dyDescent="0.25">
      <c r="A6" s="162" t="s">
        <v>131</v>
      </c>
      <c r="B6" s="242" t="s">
        <v>333</v>
      </c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</row>
    <row r="7" spans="1:13" ht="63.85" customHeight="1" x14ac:dyDescent="0.25">
      <c r="A7" s="162" t="s">
        <v>132</v>
      </c>
      <c r="B7" s="169" t="s">
        <v>231</v>
      </c>
      <c r="C7" s="169" t="s">
        <v>1</v>
      </c>
      <c r="D7" s="169" t="s">
        <v>334</v>
      </c>
      <c r="E7" s="169" t="s">
        <v>49</v>
      </c>
      <c r="F7" s="169" t="s">
        <v>335</v>
      </c>
      <c r="G7" s="169" t="s">
        <v>336</v>
      </c>
      <c r="H7" s="169" t="s">
        <v>337</v>
      </c>
      <c r="I7" s="169" t="s">
        <v>338</v>
      </c>
      <c r="J7" s="169" t="s">
        <v>339</v>
      </c>
      <c r="K7" s="169" t="s">
        <v>340</v>
      </c>
      <c r="L7" s="169" t="s">
        <v>55</v>
      </c>
      <c r="M7" s="169" t="s">
        <v>341</v>
      </c>
    </row>
    <row r="8" spans="1:13" ht="15.65" x14ac:dyDescent="0.25">
      <c r="A8" s="162" t="s">
        <v>133</v>
      </c>
      <c r="B8" s="169">
        <v>1</v>
      </c>
      <c r="C8" s="169">
        <v>2</v>
      </c>
      <c r="D8" s="169">
        <v>3</v>
      </c>
      <c r="E8" s="169">
        <v>4</v>
      </c>
      <c r="F8" s="169">
        <v>5</v>
      </c>
      <c r="G8" s="169">
        <v>6</v>
      </c>
      <c r="H8" s="169">
        <v>7</v>
      </c>
      <c r="I8" s="169">
        <v>8</v>
      </c>
      <c r="J8" s="169">
        <v>9</v>
      </c>
      <c r="K8" s="169">
        <v>10</v>
      </c>
      <c r="L8" s="169">
        <v>11</v>
      </c>
      <c r="M8" s="169">
        <v>12</v>
      </c>
    </row>
    <row r="9" spans="1:13" ht="54.35" x14ac:dyDescent="0.25">
      <c r="A9" s="162" t="s">
        <v>134</v>
      </c>
      <c r="B9" s="163" t="s">
        <v>297</v>
      </c>
      <c r="C9" s="164" t="s">
        <v>342</v>
      </c>
      <c r="D9" s="165">
        <v>1</v>
      </c>
      <c r="E9" s="165">
        <v>12854700</v>
      </c>
      <c r="F9" s="165">
        <v>300000</v>
      </c>
      <c r="G9" s="165">
        <v>0</v>
      </c>
      <c r="H9" s="165">
        <v>0</v>
      </c>
      <c r="I9" s="165">
        <v>300000</v>
      </c>
      <c r="J9" s="165">
        <v>110400</v>
      </c>
      <c r="K9" s="165">
        <v>0</v>
      </c>
      <c r="L9" s="165">
        <v>0</v>
      </c>
      <c r="M9" s="165">
        <v>0</v>
      </c>
    </row>
    <row r="10" spans="1:13" x14ac:dyDescent="0.25">
      <c r="A10" s="162" t="s">
        <v>135</v>
      </c>
      <c r="B10" s="163" t="s">
        <v>305</v>
      </c>
      <c r="C10" s="164" t="s">
        <v>343</v>
      </c>
      <c r="D10" s="165">
        <v>6</v>
      </c>
      <c r="E10" s="165">
        <v>44168422</v>
      </c>
      <c r="F10" s="165">
        <v>1800000</v>
      </c>
      <c r="G10" s="165">
        <v>0</v>
      </c>
      <c r="H10" s="165">
        <v>0</v>
      </c>
      <c r="I10" s="165">
        <v>1800000</v>
      </c>
      <c r="J10" s="165">
        <v>995820</v>
      </c>
      <c r="K10" s="165">
        <v>0</v>
      </c>
      <c r="L10" s="165">
        <v>328919</v>
      </c>
      <c r="M10" s="165">
        <v>0</v>
      </c>
    </row>
    <row r="11" spans="1:13" x14ac:dyDescent="0.25">
      <c r="A11" s="162" t="s">
        <v>136</v>
      </c>
      <c r="B11" s="163" t="s">
        <v>307</v>
      </c>
      <c r="C11" s="164" t="s">
        <v>344</v>
      </c>
      <c r="D11" s="165">
        <v>6</v>
      </c>
      <c r="E11" s="165">
        <v>32324767</v>
      </c>
      <c r="F11" s="165">
        <v>1500000</v>
      </c>
      <c r="G11" s="165">
        <v>0</v>
      </c>
      <c r="H11" s="165">
        <v>0</v>
      </c>
      <c r="I11" s="165">
        <v>1548493</v>
      </c>
      <c r="J11" s="165">
        <v>233200</v>
      </c>
      <c r="K11" s="165">
        <v>0</v>
      </c>
      <c r="L11" s="165">
        <v>556494</v>
      </c>
      <c r="M11" s="165">
        <v>0</v>
      </c>
    </row>
    <row r="12" spans="1:13" x14ac:dyDescent="0.25">
      <c r="A12" s="162" t="s">
        <v>137</v>
      </c>
      <c r="B12" s="163" t="s">
        <v>290</v>
      </c>
      <c r="C12" s="164" t="s">
        <v>345</v>
      </c>
      <c r="D12" s="165">
        <v>2</v>
      </c>
      <c r="E12" s="165">
        <v>10955701</v>
      </c>
      <c r="F12" s="165">
        <v>600000</v>
      </c>
      <c r="G12" s="165">
        <v>0</v>
      </c>
      <c r="H12" s="165">
        <v>1779200</v>
      </c>
      <c r="I12" s="165">
        <v>600000</v>
      </c>
      <c r="J12" s="165">
        <v>104640</v>
      </c>
      <c r="K12" s="165">
        <v>0</v>
      </c>
      <c r="L12" s="165">
        <v>0</v>
      </c>
      <c r="M12" s="165">
        <v>0</v>
      </c>
    </row>
    <row r="13" spans="1:13" ht="51.65" x14ac:dyDescent="0.25">
      <c r="A13" s="162" t="s">
        <v>138</v>
      </c>
      <c r="B13" s="166" t="s">
        <v>316</v>
      </c>
      <c r="C13" s="167" t="s">
        <v>346</v>
      </c>
      <c r="D13" s="168">
        <v>15</v>
      </c>
      <c r="E13" s="168">
        <v>100303590</v>
      </c>
      <c r="F13" s="168">
        <v>4200000</v>
      </c>
      <c r="G13" s="168">
        <v>0</v>
      </c>
      <c r="H13" s="168">
        <v>1779200</v>
      </c>
      <c r="I13" s="168">
        <v>4248493</v>
      </c>
      <c r="J13" s="168">
        <v>1444060</v>
      </c>
      <c r="K13" s="168">
        <v>0</v>
      </c>
      <c r="L13" s="168">
        <v>885413</v>
      </c>
      <c r="M13" s="168">
        <v>0</v>
      </c>
    </row>
    <row r="14" spans="1:13" ht="64.55" x14ac:dyDescent="0.25">
      <c r="A14" s="162" t="s">
        <v>139</v>
      </c>
      <c r="B14" s="166" t="s">
        <v>347</v>
      </c>
      <c r="C14" s="167" t="s">
        <v>348</v>
      </c>
      <c r="D14" s="168">
        <v>15</v>
      </c>
      <c r="E14" s="168">
        <v>100303590</v>
      </c>
      <c r="F14" s="168">
        <v>4200000</v>
      </c>
      <c r="G14" s="168">
        <v>0</v>
      </c>
      <c r="H14" s="168">
        <v>1779200</v>
      </c>
      <c r="I14" s="168">
        <v>4248493</v>
      </c>
      <c r="J14" s="168">
        <v>1444060</v>
      </c>
      <c r="K14" s="168">
        <v>0</v>
      </c>
      <c r="L14" s="168">
        <v>885413</v>
      </c>
      <c r="M14" s="168">
        <v>0</v>
      </c>
    </row>
    <row r="15" spans="1:13" ht="54.35" x14ac:dyDescent="0.25">
      <c r="A15" s="162" t="s">
        <v>140</v>
      </c>
      <c r="B15" s="163" t="s">
        <v>349</v>
      </c>
      <c r="C15" s="164" t="s">
        <v>350</v>
      </c>
      <c r="D15" s="165">
        <v>15</v>
      </c>
      <c r="E15" s="165">
        <v>0</v>
      </c>
      <c r="F15" s="165">
        <v>0</v>
      </c>
      <c r="G15" s="165">
        <v>0</v>
      </c>
      <c r="H15" s="165">
        <v>0</v>
      </c>
      <c r="I15" s="165">
        <v>0</v>
      </c>
      <c r="J15" s="165">
        <v>0</v>
      </c>
      <c r="K15" s="165">
        <v>0</v>
      </c>
      <c r="L15" s="165">
        <v>0</v>
      </c>
      <c r="M15" s="165">
        <v>0</v>
      </c>
    </row>
  </sheetData>
  <mergeCells count="3">
    <mergeCell ref="B6:M6"/>
    <mergeCell ref="A2:M2"/>
    <mergeCell ref="A3:M3"/>
  </mergeCells>
  <pageMargins left="0.7" right="0.7" top="0.75" bottom="0.75" header="0.3" footer="0.3"/>
  <pageSetup paperSize="9" scale="56" orientation="landscape" horizontalDpi="0" verticalDpi="0" r:id="rId1"/>
  <headerFooter>
    <oddHeader>&amp;RÉrték típus: Fő</oddHeader>
    <oddFooter>&amp;LAdatellenőrző kód: -ec-4f79-5021-6b264-134a-5a-43-44-31-6960-7466-7d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7"/>
  <sheetViews>
    <sheetView view="pageBreakPreview" zoomScale="80" zoomScaleNormal="100" zoomScaleSheetLayoutView="80" workbookViewId="0">
      <pane ySplit="3" topLeftCell="A34" activePane="bottomLeft" state="frozen"/>
      <selection pane="bottomLeft" activeCell="L17" sqref="L17"/>
    </sheetView>
  </sheetViews>
  <sheetFormatPr defaultRowHeight="12.9" x14ac:dyDescent="0.2"/>
  <cols>
    <col min="1" max="1" width="3.88671875" style="161" customWidth="1"/>
    <col min="2" max="2" width="7.33203125" style="157" customWidth="1"/>
    <col min="3" max="3" width="25.77734375" style="157" customWidth="1"/>
    <col min="4" max="7" width="22.77734375" style="157" customWidth="1"/>
    <col min="8" max="16384" width="8.88671875" style="157"/>
  </cols>
  <sheetData>
    <row r="2" spans="1:7" ht="12.9" customHeight="1" x14ac:dyDescent="0.25">
      <c r="A2" s="244" t="s">
        <v>0</v>
      </c>
      <c r="B2" s="232"/>
      <c r="C2" s="232"/>
      <c r="D2" s="232"/>
      <c r="E2" s="232"/>
      <c r="F2" s="232"/>
      <c r="G2" s="232"/>
    </row>
    <row r="3" spans="1:7" ht="15.65" x14ac:dyDescent="0.25">
      <c r="A3" s="247" t="s">
        <v>420</v>
      </c>
      <c r="B3" s="232"/>
      <c r="C3" s="232"/>
      <c r="D3" s="232"/>
      <c r="E3" s="232"/>
      <c r="F3" s="232"/>
      <c r="G3" s="232"/>
    </row>
    <row r="4" spans="1:7" ht="15.65" x14ac:dyDescent="0.25">
      <c r="A4" s="189"/>
      <c r="B4" s="129"/>
      <c r="C4" s="129"/>
      <c r="D4" s="129"/>
      <c r="E4" s="129"/>
      <c r="F4" s="129"/>
      <c r="G4" s="129"/>
    </row>
    <row r="5" spans="1:7" ht="21.75" x14ac:dyDescent="0.2">
      <c r="A5" s="191" t="s">
        <v>151</v>
      </c>
      <c r="B5" s="100" t="s">
        <v>146</v>
      </c>
      <c r="C5" s="100" t="s">
        <v>147</v>
      </c>
      <c r="D5" s="100" t="s">
        <v>148</v>
      </c>
      <c r="E5" s="192" t="s">
        <v>149</v>
      </c>
      <c r="F5" s="192" t="s">
        <v>150</v>
      </c>
      <c r="G5" s="192" t="s">
        <v>213</v>
      </c>
    </row>
    <row r="6" spans="1:7" ht="23.8" customHeight="1" x14ac:dyDescent="0.2">
      <c r="A6" s="170" t="s">
        <v>131</v>
      </c>
      <c r="B6" s="248" t="s">
        <v>354</v>
      </c>
      <c r="C6" s="248"/>
      <c r="D6" s="248"/>
      <c r="E6" s="248"/>
      <c r="F6" s="248"/>
      <c r="G6" s="248"/>
    </row>
    <row r="7" spans="1:7" ht="84.25" customHeight="1" x14ac:dyDescent="0.2">
      <c r="A7" s="170" t="s">
        <v>132</v>
      </c>
      <c r="B7" s="193" t="s">
        <v>231</v>
      </c>
      <c r="C7" s="193" t="s">
        <v>1</v>
      </c>
      <c r="D7" s="193" t="s">
        <v>355</v>
      </c>
      <c r="E7" s="193" t="s">
        <v>356</v>
      </c>
      <c r="F7" s="193" t="s">
        <v>357</v>
      </c>
      <c r="G7" s="193" t="s">
        <v>358</v>
      </c>
    </row>
    <row r="8" spans="1:7" ht="27.2" x14ac:dyDescent="0.2">
      <c r="A8" s="170" t="s">
        <v>133</v>
      </c>
      <c r="B8" s="194" t="s">
        <v>278</v>
      </c>
      <c r="C8" s="195" t="s">
        <v>359</v>
      </c>
      <c r="D8" s="196">
        <v>100303590</v>
      </c>
      <c r="E8" s="196">
        <v>100303590</v>
      </c>
      <c r="F8" s="196">
        <v>0</v>
      </c>
      <c r="G8" s="196">
        <v>0</v>
      </c>
    </row>
    <row r="9" spans="1:7" ht="13.6" x14ac:dyDescent="0.2">
      <c r="A9" s="170" t="s">
        <v>134</v>
      </c>
      <c r="B9" s="194" t="s">
        <v>280</v>
      </c>
      <c r="C9" s="195" t="s">
        <v>360</v>
      </c>
      <c r="D9" s="196">
        <v>4200000</v>
      </c>
      <c r="E9" s="196">
        <v>4200000</v>
      </c>
      <c r="F9" s="196">
        <v>0</v>
      </c>
      <c r="G9" s="196">
        <v>0</v>
      </c>
    </row>
    <row r="10" spans="1:7" ht="13.6" x14ac:dyDescent="0.2">
      <c r="A10" s="170" t="s">
        <v>135</v>
      </c>
      <c r="B10" s="194" t="s">
        <v>286</v>
      </c>
      <c r="C10" s="195" t="s">
        <v>361</v>
      </c>
      <c r="D10" s="196">
        <v>1779200</v>
      </c>
      <c r="E10" s="196">
        <v>1779200</v>
      </c>
      <c r="F10" s="196">
        <v>0</v>
      </c>
      <c r="G10" s="196">
        <v>0</v>
      </c>
    </row>
    <row r="11" spans="1:7" ht="13.6" x14ac:dyDescent="0.2">
      <c r="A11" s="170" t="s">
        <v>136</v>
      </c>
      <c r="B11" s="194" t="s">
        <v>288</v>
      </c>
      <c r="C11" s="195" t="s">
        <v>362</v>
      </c>
      <c r="D11" s="196">
        <v>4248493</v>
      </c>
      <c r="E11" s="196">
        <v>4248493</v>
      </c>
      <c r="F11" s="196">
        <v>0</v>
      </c>
      <c r="G11" s="196">
        <v>0</v>
      </c>
    </row>
    <row r="12" spans="1:7" ht="13.6" x14ac:dyDescent="0.2">
      <c r="A12" s="170" t="s">
        <v>137</v>
      </c>
      <c r="B12" s="194" t="s">
        <v>299</v>
      </c>
      <c r="C12" s="195" t="s">
        <v>363</v>
      </c>
      <c r="D12" s="196">
        <v>1444060</v>
      </c>
      <c r="E12" s="196">
        <v>1444060</v>
      </c>
      <c r="F12" s="196">
        <v>0</v>
      </c>
      <c r="G12" s="196">
        <v>0</v>
      </c>
    </row>
    <row r="13" spans="1:7" ht="27.2" x14ac:dyDescent="0.2">
      <c r="A13" s="170" t="s">
        <v>138</v>
      </c>
      <c r="B13" s="194" t="s">
        <v>305</v>
      </c>
      <c r="C13" s="195" t="s">
        <v>364</v>
      </c>
      <c r="D13" s="196">
        <v>885413</v>
      </c>
      <c r="E13" s="196">
        <v>885413</v>
      </c>
      <c r="F13" s="196">
        <v>0</v>
      </c>
      <c r="G13" s="196">
        <v>0</v>
      </c>
    </row>
    <row r="14" spans="1:7" ht="27.2" x14ac:dyDescent="0.2">
      <c r="A14" s="170" t="s">
        <v>139</v>
      </c>
      <c r="B14" s="194" t="s">
        <v>290</v>
      </c>
      <c r="C14" s="195" t="s">
        <v>365</v>
      </c>
      <c r="D14" s="196">
        <v>112860756</v>
      </c>
      <c r="E14" s="196">
        <v>112860756</v>
      </c>
      <c r="F14" s="196">
        <v>0</v>
      </c>
      <c r="G14" s="196">
        <v>0</v>
      </c>
    </row>
    <row r="15" spans="1:7" ht="27.2" x14ac:dyDescent="0.2">
      <c r="A15" s="170" t="s">
        <v>140</v>
      </c>
      <c r="B15" s="194" t="s">
        <v>310</v>
      </c>
      <c r="C15" s="195" t="s">
        <v>366</v>
      </c>
      <c r="D15" s="196">
        <v>217551</v>
      </c>
      <c r="E15" s="196">
        <v>217551</v>
      </c>
      <c r="F15" s="196">
        <v>0</v>
      </c>
      <c r="G15" s="196">
        <v>0</v>
      </c>
    </row>
    <row r="16" spans="1:7" ht="27.2" x14ac:dyDescent="0.2">
      <c r="A16" s="170" t="s">
        <v>141</v>
      </c>
      <c r="B16" s="194" t="s">
        <v>312</v>
      </c>
      <c r="C16" s="195" t="s">
        <v>367</v>
      </c>
      <c r="D16" s="196">
        <v>217551</v>
      </c>
      <c r="E16" s="196">
        <v>217551</v>
      </c>
      <c r="F16" s="196">
        <v>0</v>
      </c>
      <c r="G16" s="196">
        <v>0</v>
      </c>
    </row>
    <row r="17" spans="1:7" ht="13.6" x14ac:dyDescent="0.2">
      <c r="A17" s="170" t="s">
        <v>142</v>
      </c>
      <c r="B17" s="197" t="s">
        <v>314</v>
      </c>
      <c r="C17" s="198" t="s">
        <v>368</v>
      </c>
      <c r="D17" s="199">
        <v>113078307</v>
      </c>
      <c r="E17" s="199">
        <v>113078307</v>
      </c>
      <c r="F17" s="199">
        <v>0</v>
      </c>
      <c r="G17" s="199">
        <v>0</v>
      </c>
    </row>
    <row r="18" spans="1:7" ht="40.75" x14ac:dyDescent="0.2">
      <c r="A18" s="170" t="s">
        <v>143</v>
      </c>
      <c r="B18" s="197" t="s">
        <v>316</v>
      </c>
      <c r="C18" s="198" t="s">
        <v>369</v>
      </c>
      <c r="D18" s="199">
        <v>15178929</v>
      </c>
      <c r="E18" s="199">
        <v>15178929</v>
      </c>
      <c r="F18" s="199">
        <v>0</v>
      </c>
      <c r="G18" s="199">
        <v>0</v>
      </c>
    </row>
    <row r="19" spans="1:7" ht="27.2" x14ac:dyDescent="0.2">
      <c r="A19" s="170" t="s">
        <v>144</v>
      </c>
      <c r="B19" s="194" t="s">
        <v>318</v>
      </c>
      <c r="C19" s="195" t="s">
        <v>370</v>
      </c>
      <c r="D19" s="196">
        <v>14508255</v>
      </c>
      <c r="E19" s="196">
        <v>14508255</v>
      </c>
      <c r="F19" s="196">
        <v>0</v>
      </c>
      <c r="G19" s="196">
        <v>0</v>
      </c>
    </row>
    <row r="20" spans="1:7" ht="27.2" x14ac:dyDescent="0.2">
      <c r="A20" s="170" t="s">
        <v>145</v>
      </c>
      <c r="B20" s="194" t="s">
        <v>371</v>
      </c>
      <c r="C20" s="195" t="s">
        <v>372</v>
      </c>
      <c r="D20" s="196">
        <v>670674</v>
      </c>
      <c r="E20" s="196">
        <v>670674</v>
      </c>
      <c r="F20" s="196">
        <v>0</v>
      </c>
      <c r="G20" s="196">
        <v>0</v>
      </c>
    </row>
    <row r="21" spans="1:7" ht="13.6" x14ac:dyDescent="0.2">
      <c r="A21" s="170" t="s">
        <v>152</v>
      </c>
      <c r="B21" s="194" t="s">
        <v>324</v>
      </c>
      <c r="C21" s="195" t="s">
        <v>373</v>
      </c>
      <c r="D21" s="196">
        <v>111103</v>
      </c>
      <c r="E21" s="196">
        <v>111103</v>
      </c>
      <c r="F21" s="196">
        <v>0</v>
      </c>
      <c r="G21" s="196">
        <v>0</v>
      </c>
    </row>
    <row r="22" spans="1:7" ht="27.2" x14ac:dyDescent="0.2">
      <c r="A22" s="170" t="s">
        <v>153</v>
      </c>
      <c r="B22" s="194" t="s">
        <v>374</v>
      </c>
      <c r="C22" s="195" t="s">
        <v>375</v>
      </c>
      <c r="D22" s="196">
        <v>841696</v>
      </c>
      <c r="E22" s="196">
        <v>841696</v>
      </c>
      <c r="F22" s="196">
        <v>0</v>
      </c>
      <c r="G22" s="196">
        <v>0</v>
      </c>
    </row>
    <row r="23" spans="1:7" ht="13.6" x14ac:dyDescent="0.2">
      <c r="A23" s="170" t="s">
        <v>154</v>
      </c>
      <c r="B23" s="194" t="s">
        <v>376</v>
      </c>
      <c r="C23" s="195" t="s">
        <v>377</v>
      </c>
      <c r="D23" s="196">
        <v>952799</v>
      </c>
      <c r="E23" s="196">
        <v>952799</v>
      </c>
      <c r="F23" s="196">
        <v>0</v>
      </c>
      <c r="G23" s="196">
        <v>0</v>
      </c>
    </row>
    <row r="24" spans="1:7" ht="27.2" x14ac:dyDescent="0.2">
      <c r="A24" s="170" t="s">
        <v>155</v>
      </c>
      <c r="B24" s="194" t="s">
        <v>326</v>
      </c>
      <c r="C24" s="195" t="s">
        <v>378</v>
      </c>
      <c r="D24" s="196">
        <v>2614556</v>
      </c>
      <c r="E24" s="196">
        <v>2614556</v>
      </c>
      <c r="F24" s="196">
        <v>0</v>
      </c>
      <c r="G24" s="196">
        <v>0</v>
      </c>
    </row>
    <row r="25" spans="1:7" ht="27.2" x14ac:dyDescent="0.2">
      <c r="A25" s="170" t="s">
        <v>156</v>
      </c>
      <c r="B25" s="194" t="s">
        <v>379</v>
      </c>
      <c r="C25" s="195" t="s">
        <v>380</v>
      </c>
      <c r="D25" s="196">
        <v>117930</v>
      </c>
      <c r="E25" s="196">
        <v>117930</v>
      </c>
      <c r="F25" s="196">
        <v>0</v>
      </c>
      <c r="G25" s="196">
        <v>0</v>
      </c>
    </row>
    <row r="26" spans="1:7" ht="27.2" x14ac:dyDescent="0.2">
      <c r="A26" s="170" t="s">
        <v>157</v>
      </c>
      <c r="B26" s="194" t="s">
        <v>381</v>
      </c>
      <c r="C26" s="195" t="s">
        <v>382</v>
      </c>
      <c r="D26" s="196">
        <v>2732486</v>
      </c>
      <c r="E26" s="196">
        <v>2732486</v>
      </c>
      <c r="F26" s="196">
        <v>0</v>
      </c>
      <c r="G26" s="196">
        <v>0</v>
      </c>
    </row>
    <row r="27" spans="1:7" ht="13.6" x14ac:dyDescent="0.2">
      <c r="A27" s="170" t="s">
        <v>158</v>
      </c>
      <c r="B27" s="194" t="s">
        <v>383</v>
      </c>
      <c r="C27" s="195" t="s">
        <v>384</v>
      </c>
      <c r="D27" s="196">
        <v>431000</v>
      </c>
      <c r="E27" s="196">
        <v>431000</v>
      </c>
      <c r="F27" s="196">
        <v>0</v>
      </c>
      <c r="G27" s="196">
        <v>0</v>
      </c>
    </row>
    <row r="28" spans="1:7" ht="27.2" x14ac:dyDescent="0.2">
      <c r="A28" s="170" t="s">
        <v>159</v>
      </c>
      <c r="B28" s="194" t="s">
        <v>328</v>
      </c>
      <c r="C28" s="195" t="s">
        <v>385</v>
      </c>
      <c r="D28" s="196">
        <v>38900</v>
      </c>
      <c r="E28" s="196">
        <v>38900</v>
      </c>
      <c r="F28" s="196">
        <v>0</v>
      </c>
      <c r="G28" s="196">
        <v>0</v>
      </c>
    </row>
    <row r="29" spans="1:7" ht="27.2" x14ac:dyDescent="0.2">
      <c r="A29" s="170" t="s">
        <v>160</v>
      </c>
      <c r="B29" s="194" t="s">
        <v>386</v>
      </c>
      <c r="C29" s="195" t="s">
        <v>387</v>
      </c>
      <c r="D29" s="196">
        <v>1766000</v>
      </c>
      <c r="E29" s="196">
        <v>1766000</v>
      </c>
      <c r="F29" s="196">
        <v>0</v>
      </c>
      <c r="G29" s="196">
        <v>0</v>
      </c>
    </row>
    <row r="30" spans="1:7" ht="13.6" x14ac:dyDescent="0.2">
      <c r="A30" s="170" t="s">
        <v>161</v>
      </c>
      <c r="B30" s="194" t="s">
        <v>388</v>
      </c>
      <c r="C30" s="195" t="s">
        <v>389</v>
      </c>
      <c r="D30" s="196">
        <v>4344213</v>
      </c>
      <c r="E30" s="196">
        <v>4344213</v>
      </c>
      <c r="F30" s="196">
        <v>0</v>
      </c>
      <c r="G30" s="196">
        <v>0</v>
      </c>
    </row>
    <row r="31" spans="1:7" ht="27.2" x14ac:dyDescent="0.2">
      <c r="A31" s="170" t="s">
        <v>162</v>
      </c>
      <c r="B31" s="194" t="s">
        <v>235</v>
      </c>
      <c r="C31" s="195" t="s">
        <v>390</v>
      </c>
      <c r="D31" s="196">
        <v>6580113</v>
      </c>
      <c r="E31" s="196">
        <v>6580113</v>
      </c>
      <c r="F31" s="196">
        <v>0</v>
      </c>
      <c r="G31" s="196">
        <v>0</v>
      </c>
    </row>
    <row r="32" spans="1:7" ht="13.6" x14ac:dyDescent="0.2">
      <c r="A32" s="170" t="s">
        <v>163</v>
      </c>
      <c r="B32" s="194" t="s">
        <v>391</v>
      </c>
      <c r="C32" s="195" t="s">
        <v>392</v>
      </c>
      <c r="D32" s="196">
        <v>267691</v>
      </c>
      <c r="E32" s="196">
        <v>267691</v>
      </c>
      <c r="F32" s="196">
        <v>0</v>
      </c>
      <c r="G32" s="196">
        <v>0</v>
      </c>
    </row>
    <row r="33" spans="1:7" ht="27.2" x14ac:dyDescent="0.2">
      <c r="A33" s="170" t="s">
        <v>164</v>
      </c>
      <c r="B33" s="194" t="s">
        <v>237</v>
      </c>
      <c r="C33" s="195" t="s">
        <v>393</v>
      </c>
      <c r="D33" s="196">
        <v>267691</v>
      </c>
      <c r="E33" s="196">
        <v>267691</v>
      </c>
      <c r="F33" s="196">
        <v>0</v>
      </c>
      <c r="G33" s="196">
        <v>0</v>
      </c>
    </row>
    <row r="34" spans="1:7" ht="40.75" x14ac:dyDescent="0.2">
      <c r="A34" s="170" t="s">
        <v>165</v>
      </c>
      <c r="B34" s="194" t="s">
        <v>239</v>
      </c>
      <c r="C34" s="195" t="s">
        <v>394</v>
      </c>
      <c r="D34" s="196">
        <v>1096133</v>
      </c>
      <c r="E34" s="196">
        <v>1096133</v>
      </c>
      <c r="F34" s="196">
        <v>0</v>
      </c>
      <c r="G34" s="196">
        <v>0</v>
      </c>
    </row>
    <row r="35" spans="1:7" ht="13.6" x14ac:dyDescent="0.2">
      <c r="A35" s="170" t="s">
        <v>166</v>
      </c>
      <c r="B35" s="194" t="s">
        <v>395</v>
      </c>
      <c r="C35" s="195" t="s">
        <v>396</v>
      </c>
      <c r="D35" s="196">
        <v>2650</v>
      </c>
      <c r="E35" s="196">
        <v>2650</v>
      </c>
      <c r="F35" s="196">
        <v>0</v>
      </c>
      <c r="G35" s="196">
        <v>0</v>
      </c>
    </row>
    <row r="36" spans="1:7" ht="40.75" x14ac:dyDescent="0.2">
      <c r="A36" s="170" t="s">
        <v>167</v>
      </c>
      <c r="B36" s="194" t="s">
        <v>397</v>
      </c>
      <c r="C36" s="195" t="s">
        <v>398</v>
      </c>
      <c r="D36" s="196">
        <v>1098783</v>
      </c>
      <c r="E36" s="196">
        <v>1098783</v>
      </c>
      <c r="F36" s="196">
        <v>0</v>
      </c>
      <c r="G36" s="196">
        <v>0</v>
      </c>
    </row>
    <row r="37" spans="1:7" ht="27.2" x14ac:dyDescent="0.2">
      <c r="A37" s="170" t="s">
        <v>168</v>
      </c>
      <c r="B37" s="197" t="s">
        <v>399</v>
      </c>
      <c r="C37" s="198" t="s">
        <v>400</v>
      </c>
      <c r="D37" s="199">
        <v>11631872</v>
      </c>
      <c r="E37" s="199">
        <v>11631872</v>
      </c>
      <c r="F37" s="199">
        <v>0</v>
      </c>
      <c r="G37" s="199">
        <v>0</v>
      </c>
    </row>
    <row r="38" spans="1:7" ht="40.75" x14ac:dyDescent="0.2">
      <c r="A38" s="170" t="s">
        <v>169</v>
      </c>
      <c r="B38" s="194" t="s">
        <v>401</v>
      </c>
      <c r="C38" s="195" t="s">
        <v>402</v>
      </c>
      <c r="D38" s="196">
        <v>5829833</v>
      </c>
      <c r="E38" s="196">
        <v>0</v>
      </c>
      <c r="F38" s="196">
        <v>5829833</v>
      </c>
      <c r="G38" s="196">
        <v>0</v>
      </c>
    </row>
    <row r="39" spans="1:7" ht="27.2" x14ac:dyDescent="0.2">
      <c r="A39" s="170" t="s">
        <v>170</v>
      </c>
      <c r="B39" s="194" t="s">
        <v>249</v>
      </c>
      <c r="C39" s="195" t="s">
        <v>403</v>
      </c>
      <c r="D39" s="196">
        <v>5829833</v>
      </c>
      <c r="E39" s="196">
        <v>0</v>
      </c>
      <c r="F39" s="196">
        <v>5829833</v>
      </c>
      <c r="G39" s="196">
        <v>0</v>
      </c>
    </row>
    <row r="40" spans="1:7" ht="40.75" x14ac:dyDescent="0.2">
      <c r="A40" s="170" t="s">
        <v>171</v>
      </c>
      <c r="B40" s="197" t="s">
        <v>404</v>
      </c>
      <c r="C40" s="198" t="s">
        <v>405</v>
      </c>
      <c r="D40" s="199">
        <v>5829833</v>
      </c>
      <c r="E40" s="199">
        <v>0</v>
      </c>
      <c r="F40" s="199">
        <v>5829833</v>
      </c>
      <c r="G40" s="199">
        <v>0</v>
      </c>
    </row>
    <row r="41" spans="1:7" ht="27.2" x14ac:dyDescent="0.2">
      <c r="A41" s="170" t="s">
        <v>172</v>
      </c>
      <c r="B41" s="194" t="s">
        <v>406</v>
      </c>
      <c r="C41" s="195" t="s">
        <v>407</v>
      </c>
      <c r="D41" s="196">
        <v>153235</v>
      </c>
      <c r="E41" s="196">
        <v>153235</v>
      </c>
      <c r="F41" s="196">
        <v>0</v>
      </c>
      <c r="G41" s="196">
        <v>0</v>
      </c>
    </row>
    <row r="42" spans="1:7" ht="27.2" x14ac:dyDescent="0.2">
      <c r="A42" s="170" t="s">
        <v>173</v>
      </c>
      <c r="B42" s="194" t="s">
        <v>408</v>
      </c>
      <c r="C42" s="195" t="s">
        <v>409</v>
      </c>
      <c r="D42" s="196">
        <v>53858</v>
      </c>
      <c r="E42" s="196">
        <v>53858</v>
      </c>
      <c r="F42" s="196">
        <v>0</v>
      </c>
      <c r="G42" s="196">
        <v>0</v>
      </c>
    </row>
    <row r="43" spans="1:7" ht="40.75" x14ac:dyDescent="0.2">
      <c r="A43" s="170" t="s">
        <v>174</v>
      </c>
      <c r="B43" s="194" t="s">
        <v>410</v>
      </c>
      <c r="C43" s="195" t="s">
        <v>411</v>
      </c>
      <c r="D43" s="196">
        <v>55916</v>
      </c>
      <c r="E43" s="196">
        <v>55916</v>
      </c>
      <c r="F43" s="196">
        <v>0</v>
      </c>
      <c r="G43" s="196">
        <v>0</v>
      </c>
    </row>
    <row r="44" spans="1:7" ht="40.75" x14ac:dyDescent="0.2">
      <c r="A44" s="170" t="s">
        <v>175</v>
      </c>
      <c r="B44" s="197" t="s">
        <v>412</v>
      </c>
      <c r="C44" s="198" t="s">
        <v>413</v>
      </c>
      <c r="D44" s="199">
        <v>263009</v>
      </c>
      <c r="E44" s="199">
        <v>263009</v>
      </c>
      <c r="F44" s="199">
        <v>0</v>
      </c>
      <c r="G44" s="199">
        <v>0</v>
      </c>
    </row>
    <row r="45" spans="1:7" ht="40.75" x14ac:dyDescent="0.2">
      <c r="A45" s="170" t="s">
        <v>176</v>
      </c>
      <c r="B45" s="197" t="s">
        <v>414</v>
      </c>
      <c r="C45" s="198" t="s">
        <v>415</v>
      </c>
      <c r="D45" s="199">
        <v>145981950</v>
      </c>
      <c r="E45" s="199">
        <v>140152117</v>
      </c>
      <c r="F45" s="199">
        <v>5829833</v>
      </c>
      <c r="G45" s="199">
        <v>0</v>
      </c>
    </row>
    <row r="46" spans="1:7" ht="27.2" x14ac:dyDescent="0.2">
      <c r="A46" s="170" t="s">
        <v>177</v>
      </c>
      <c r="B46" s="197" t="s">
        <v>416</v>
      </c>
      <c r="C46" s="198" t="s">
        <v>417</v>
      </c>
      <c r="D46" s="199">
        <v>145981950</v>
      </c>
      <c r="E46" s="199">
        <v>140152117</v>
      </c>
      <c r="F46" s="199">
        <v>5829833</v>
      </c>
      <c r="G46" s="199">
        <v>0</v>
      </c>
    </row>
    <row r="47" spans="1:7" ht="27.2" x14ac:dyDescent="0.2">
      <c r="A47" s="170" t="s">
        <v>178</v>
      </c>
      <c r="B47" s="194" t="s">
        <v>418</v>
      </c>
      <c r="C47" s="195" t="s">
        <v>419</v>
      </c>
      <c r="D47" s="196">
        <v>15</v>
      </c>
      <c r="E47" s="196">
        <v>15</v>
      </c>
      <c r="F47" s="196">
        <v>0</v>
      </c>
      <c r="G47" s="196">
        <v>0</v>
      </c>
    </row>
  </sheetData>
  <mergeCells count="3">
    <mergeCell ref="A2:G2"/>
    <mergeCell ref="A3:G3"/>
    <mergeCell ref="B6:G6"/>
  </mergeCells>
  <pageMargins left="0.7" right="0.7" top="0.75" bottom="0.75" header="0.3" footer="0.3"/>
  <pageSetup paperSize="9" scale="60" orientation="portrait" horizontalDpi="0" verticalDpi="0" r:id="rId1"/>
  <headerFooter>
    <oddHeader>&amp;RÉrték típus: Forint</oddHeader>
    <oddFooter>&amp;LAdatellenőrző kód: -ec-4f79-5021-6b264-134a-5a-43-44-31-6960-7466-7d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view="pageBreakPreview" zoomScale="60" zoomScaleNormal="100" workbookViewId="0">
      <pane ySplit="3" topLeftCell="A4" activePane="bottomLeft" state="frozen"/>
      <selection pane="bottomLeft" activeCell="G31" sqref="G31"/>
    </sheetView>
  </sheetViews>
  <sheetFormatPr defaultRowHeight="12.9" x14ac:dyDescent="0.2"/>
  <cols>
    <col min="1" max="1" width="3.44140625" style="161" customWidth="1"/>
    <col min="2" max="2" width="4.77734375" style="157" customWidth="1"/>
    <col min="3" max="9" width="20.77734375" style="157" customWidth="1"/>
    <col min="10" max="10" width="17.21875" style="157" customWidth="1"/>
    <col min="11" max="16384" width="8.88671875" style="157"/>
  </cols>
  <sheetData>
    <row r="1" spans="1:10" ht="13.6" x14ac:dyDescent="0.25">
      <c r="A1" s="200"/>
      <c r="B1" s="158"/>
      <c r="C1" s="158"/>
      <c r="D1" s="158"/>
      <c r="E1" s="158"/>
      <c r="F1" s="158"/>
      <c r="G1" s="158"/>
      <c r="H1" s="158"/>
      <c r="I1" s="158"/>
      <c r="J1" s="158"/>
    </row>
    <row r="2" spans="1:10" ht="15.65" x14ac:dyDescent="0.2">
      <c r="A2" s="251" t="s">
        <v>0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0" ht="15.65" x14ac:dyDescent="0.25">
      <c r="A3" s="245" t="s">
        <v>444</v>
      </c>
      <c r="B3" s="232"/>
      <c r="C3" s="232"/>
      <c r="D3" s="232"/>
      <c r="E3" s="232"/>
      <c r="F3" s="232"/>
      <c r="G3" s="232"/>
      <c r="H3" s="232"/>
      <c r="I3" s="232"/>
      <c r="J3" s="232"/>
    </row>
    <row r="4" spans="1:10" ht="15.65" x14ac:dyDescent="0.25">
      <c r="A4" s="200"/>
      <c r="B4" s="177"/>
      <c r="C4" s="177"/>
      <c r="D4" s="177"/>
      <c r="E4" s="177"/>
      <c r="F4" s="177"/>
      <c r="G4" s="177"/>
      <c r="H4" s="177"/>
      <c r="I4" s="177"/>
      <c r="J4" s="129"/>
    </row>
    <row r="5" spans="1:10" ht="32.6" x14ac:dyDescent="0.2">
      <c r="A5" s="191" t="s">
        <v>151</v>
      </c>
      <c r="B5" s="201" t="s">
        <v>146</v>
      </c>
      <c r="C5" s="201" t="s">
        <v>147</v>
      </c>
      <c r="D5" s="201" t="s">
        <v>148</v>
      </c>
      <c r="E5" s="201" t="s">
        <v>149</v>
      </c>
      <c r="F5" s="201" t="s">
        <v>150</v>
      </c>
      <c r="G5" s="201" t="s">
        <v>213</v>
      </c>
      <c r="H5" s="201" t="s">
        <v>215</v>
      </c>
      <c r="I5" s="201" t="s">
        <v>222</v>
      </c>
      <c r="J5" s="201" t="s">
        <v>227</v>
      </c>
    </row>
    <row r="6" spans="1:10" x14ac:dyDescent="0.2">
      <c r="A6" s="170" t="s">
        <v>131</v>
      </c>
      <c r="B6" s="249" t="s">
        <v>421</v>
      </c>
      <c r="C6" s="250"/>
      <c r="D6" s="250"/>
      <c r="E6" s="250"/>
      <c r="F6" s="250"/>
      <c r="G6" s="250"/>
      <c r="H6" s="250"/>
      <c r="I6" s="250"/>
      <c r="J6" s="250"/>
    </row>
    <row r="7" spans="1:10" ht="48.9" x14ac:dyDescent="0.2">
      <c r="A7" s="170" t="s">
        <v>132</v>
      </c>
      <c r="B7" s="202" t="s">
        <v>231</v>
      </c>
      <c r="C7" s="202" t="s">
        <v>1</v>
      </c>
      <c r="D7" s="202" t="s">
        <v>422</v>
      </c>
      <c r="E7" s="202" t="s">
        <v>423</v>
      </c>
      <c r="F7" s="202" t="s">
        <v>424</v>
      </c>
      <c r="G7" s="202" t="s">
        <v>425</v>
      </c>
      <c r="H7" s="202" t="s">
        <v>426</v>
      </c>
      <c r="I7" s="202" t="s">
        <v>427</v>
      </c>
      <c r="J7" s="202" t="s">
        <v>428</v>
      </c>
    </row>
    <row r="8" spans="1:10" ht="16.3" x14ac:dyDescent="0.2">
      <c r="A8" s="170" t="s">
        <v>133</v>
      </c>
      <c r="B8" s="202">
        <v>1</v>
      </c>
      <c r="C8" s="202">
        <v>2</v>
      </c>
      <c r="D8" s="202">
        <v>3</v>
      </c>
      <c r="E8" s="202">
        <v>4</v>
      </c>
      <c r="F8" s="202">
        <v>5</v>
      </c>
      <c r="G8" s="202">
        <v>6</v>
      </c>
      <c r="H8" s="202">
        <v>7</v>
      </c>
      <c r="I8" s="202">
        <v>8</v>
      </c>
      <c r="J8" s="202">
        <v>9</v>
      </c>
    </row>
    <row r="9" spans="1:10" ht="27.2" x14ac:dyDescent="0.2">
      <c r="A9" s="170" t="s">
        <v>134</v>
      </c>
      <c r="B9" s="197" t="s">
        <v>278</v>
      </c>
      <c r="C9" s="198" t="s">
        <v>429</v>
      </c>
      <c r="D9" s="199">
        <v>502560</v>
      </c>
      <c r="E9" s="199">
        <v>0</v>
      </c>
      <c r="F9" s="199">
        <v>5105426</v>
      </c>
      <c r="G9" s="199">
        <v>0</v>
      </c>
      <c r="H9" s="199">
        <v>0</v>
      </c>
      <c r="I9" s="199">
        <v>0</v>
      </c>
      <c r="J9" s="199">
        <v>5607986</v>
      </c>
    </row>
    <row r="10" spans="1:10" ht="40.75" x14ac:dyDescent="0.2">
      <c r="A10" s="170" t="s">
        <v>135</v>
      </c>
      <c r="B10" s="194" t="s">
        <v>280</v>
      </c>
      <c r="C10" s="195" t="s">
        <v>430</v>
      </c>
      <c r="D10" s="196">
        <v>0</v>
      </c>
      <c r="E10" s="196">
        <v>0</v>
      </c>
      <c r="F10" s="196">
        <v>0</v>
      </c>
      <c r="G10" s="196">
        <v>0</v>
      </c>
      <c r="H10" s="196">
        <v>207093</v>
      </c>
      <c r="I10" s="196">
        <v>0</v>
      </c>
      <c r="J10" s="196">
        <v>207093</v>
      </c>
    </row>
    <row r="11" spans="1:10" ht="27.2" x14ac:dyDescent="0.2">
      <c r="A11" s="170" t="s">
        <v>136</v>
      </c>
      <c r="B11" s="194" t="s">
        <v>284</v>
      </c>
      <c r="C11" s="195" t="s">
        <v>431</v>
      </c>
      <c r="D11" s="196">
        <v>0</v>
      </c>
      <c r="E11" s="196">
        <v>0</v>
      </c>
      <c r="F11" s="196">
        <v>207093</v>
      </c>
      <c r="G11" s="196">
        <v>0</v>
      </c>
      <c r="H11" s="196">
        <v>0</v>
      </c>
      <c r="I11" s="196">
        <v>0</v>
      </c>
      <c r="J11" s="196">
        <v>207093</v>
      </c>
    </row>
    <row r="12" spans="1:10" ht="13.6" x14ac:dyDescent="0.2">
      <c r="A12" s="170" t="s">
        <v>137</v>
      </c>
      <c r="B12" s="194" t="s">
        <v>288</v>
      </c>
      <c r="C12" s="195" t="s">
        <v>432</v>
      </c>
      <c r="D12" s="196">
        <v>0</v>
      </c>
      <c r="E12" s="196">
        <v>0</v>
      </c>
      <c r="F12" s="196">
        <v>207093</v>
      </c>
      <c r="G12" s="196">
        <v>0</v>
      </c>
      <c r="H12" s="196">
        <v>0</v>
      </c>
      <c r="I12" s="196">
        <v>0</v>
      </c>
      <c r="J12" s="196">
        <v>207093</v>
      </c>
    </row>
    <row r="13" spans="1:10" ht="27.2" x14ac:dyDescent="0.2">
      <c r="A13" s="170" t="s">
        <v>138</v>
      </c>
      <c r="B13" s="197" t="s">
        <v>297</v>
      </c>
      <c r="C13" s="198" t="s">
        <v>433</v>
      </c>
      <c r="D13" s="199">
        <v>0</v>
      </c>
      <c r="E13" s="199">
        <v>0</v>
      </c>
      <c r="F13" s="199">
        <v>414186</v>
      </c>
      <c r="G13" s="199">
        <v>0</v>
      </c>
      <c r="H13" s="199">
        <v>207093</v>
      </c>
      <c r="I13" s="199">
        <v>0</v>
      </c>
      <c r="J13" s="199">
        <v>621279</v>
      </c>
    </row>
    <row r="14" spans="1:10" ht="13.6" x14ac:dyDescent="0.2">
      <c r="A14" s="170" t="s">
        <v>139</v>
      </c>
      <c r="B14" s="194" t="s">
        <v>305</v>
      </c>
      <c r="C14" s="195" t="s">
        <v>434</v>
      </c>
      <c r="D14" s="196">
        <v>0</v>
      </c>
      <c r="E14" s="196">
        <v>0</v>
      </c>
      <c r="F14" s="196">
        <v>207093</v>
      </c>
      <c r="G14" s="196">
        <v>0</v>
      </c>
      <c r="H14" s="196">
        <v>207093</v>
      </c>
      <c r="I14" s="196">
        <v>0</v>
      </c>
      <c r="J14" s="196">
        <v>414186</v>
      </c>
    </row>
    <row r="15" spans="1:10" ht="27.2" x14ac:dyDescent="0.2">
      <c r="A15" s="170" t="s">
        <v>140</v>
      </c>
      <c r="B15" s="197" t="s">
        <v>307</v>
      </c>
      <c r="C15" s="198" t="s">
        <v>435</v>
      </c>
      <c r="D15" s="199">
        <v>0</v>
      </c>
      <c r="E15" s="199">
        <v>0</v>
      </c>
      <c r="F15" s="199">
        <v>207093</v>
      </c>
      <c r="G15" s="199">
        <v>0</v>
      </c>
      <c r="H15" s="199">
        <v>207093</v>
      </c>
      <c r="I15" s="199">
        <v>0</v>
      </c>
      <c r="J15" s="199">
        <v>414186</v>
      </c>
    </row>
    <row r="16" spans="1:10" ht="27.2" x14ac:dyDescent="0.2">
      <c r="A16" s="170" t="s">
        <v>141</v>
      </c>
      <c r="B16" s="197" t="s">
        <v>290</v>
      </c>
      <c r="C16" s="198" t="s">
        <v>436</v>
      </c>
      <c r="D16" s="199">
        <v>502560</v>
      </c>
      <c r="E16" s="199">
        <v>0</v>
      </c>
      <c r="F16" s="199">
        <v>5312519</v>
      </c>
      <c r="G16" s="199">
        <v>0</v>
      </c>
      <c r="H16" s="199">
        <v>0</v>
      </c>
      <c r="I16" s="199">
        <v>0</v>
      </c>
      <c r="J16" s="199">
        <v>5815079</v>
      </c>
    </row>
    <row r="17" spans="1:10" ht="40.75" x14ac:dyDescent="0.2">
      <c r="A17" s="170" t="s">
        <v>142</v>
      </c>
      <c r="B17" s="197" t="s">
        <v>437</v>
      </c>
      <c r="C17" s="198" t="s">
        <v>438</v>
      </c>
      <c r="D17" s="199">
        <v>502560</v>
      </c>
      <c r="E17" s="199">
        <v>0</v>
      </c>
      <c r="F17" s="199">
        <v>5105426</v>
      </c>
      <c r="G17" s="199">
        <v>0</v>
      </c>
      <c r="H17" s="199">
        <v>0</v>
      </c>
      <c r="I17" s="199">
        <v>0</v>
      </c>
      <c r="J17" s="199">
        <v>5607986</v>
      </c>
    </row>
    <row r="18" spans="1:10" ht="40.75" x14ac:dyDescent="0.2">
      <c r="A18" s="170" t="s">
        <v>143</v>
      </c>
      <c r="B18" s="194" t="s">
        <v>292</v>
      </c>
      <c r="C18" s="195" t="s">
        <v>439</v>
      </c>
      <c r="D18" s="196">
        <v>0</v>
      </c>
      <c r="E18" s="196">
        <v>0</v>
      </c>
      <c r="F18" s="196">
        <v>207093</v>
      </c>
      <c r="G18" s="196">
        <v>0</v>
      </c>
      <c r="H18" s="196">
        <v>0</v>
      </c>
      <c r="I18" s="196">
        <v>0</v>
      </c>
      <c r="J18" s="196">
        <v>207093</v>
      </c>
    </row>
    <row r="19" spans="1:10" ht="40.75" x14ac:dyDescent="0.2">
      <c r="A19" s="170" t="s">
        <v>144</v>
      </c>
      <c r="B19" s="197" t="s">
        <v>312</v>
      </c>
      <c r="C19" s="198" t="s">
        <v>440</v>
      </c>
      <c r="D19" s="199">
        <v>502560</v>
      </c>
      <c r="E19" s="199">
        <v>0</v>
      </c>
      <c r="F19" s="199">
        <v>5312519</v>
      </c>
      <c r="G19" s="199">
        <v>0</v>
      </c>
      <c r="H19" s="199">
        <v>0</v>
      </c>
      <c r="I19" s="199">
        <v>0</v>
      </c>
      <c r="J19" s="199">
        <v>5815079</v>
      </c>
    </row>
    <row r="20" spans="1:10" ht="27.2" x14ac:dyDescent="0.2">
      <c r="A20" s="170" t="s">
        <v>145</v>
      </c>
      <c r="B20" s="197" t="s">
        <v>322</v>
      </c>
      <c r="C20" s="198" t="s">
        <v>441</v>
      </c>
      <c r="D20" s="199">
        <v>502560</v>
      </c>
      <c r="E20" s="199">
        <v>0</v>
      </c>
      <c r="F20" s="199">
        <v>5312519</v>
      </c>
      <c r="G20" s="199">
        <v>0</v>
      </c>
      <c r="H20" s="199">
        <v>0</v>
      </c>
      <c r="I20" s="199">
        <v>0</v>
      </c>
      <c r="J20" s="199">
        <v>5815079</v>
      </c>
    </row>
    <row r="21" spans="1:10" ht="27.2" x14ac:dyDescent="0.2">
      <c r="A21" s="170" t="s">
        <v>152</v>
      </c>
      <c r="B21" s="194" t="s">
        <v>442</v>
      </c>
      <c r="C21" s="195" t="s">
        <v>443</v>
      </c>
      <c r="D21" s="196">
        <v>502560</v>
      </c>
      <c r="E21" s="196">
        <v>0</v>
      </c>
      <c r="F21" s="196">
        <v>5312519</v>
      </c>
      <c r="G21" s="196">
        <v>0</v>
      </c>
      <c r="H21" s="196">
        <v>0</v>
      </c>
      <c r="I21" s="196">
        <v>0</v>
      </c>
      <c r="J21" s="196">
        <v>5815079</v>
      </c>
    </row>
  </sheetData>
  <mergeCells count="3">
    <mergeCell ref="B6:J6"/>
    <mergeCell ref="A2:J2"/>
    <mergeCell ref="A3:J3"/>
  </mergeCells>
  <pageMargins left="0.7" right="0.7" top="0.75" bottom="0.75" header="0.3" footer="0.3"/>
  <pageSetup paperSize="9" scale="72" orientation="landscape" horizontalDpi="0" verticalDpi="0" r:id="rId1"/>
  <headerFooter>
    <oddHeader>&amp;RÉrték típus: Forint</oddHeader>
    <oddFooter>&amp;LAdatellenőrző kód: -ec-4f79-5021-6b264-134a-5a-43-44-31-6960-7466-7d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Mérleg</vt:lpstr>
      <vt:lpstr>Bevételek</vt:lpstr>
      <vt:lpstr>Kiadások</vt:lpstr>
      <vt:lpstr>Vagyon</vt:lpstr>
      <vt:lpstr>Maradvány</vt:lpstr>
      <vt:lpstr>Eredmény kimutatás</vt:lpstr>
      <vt:lpstr>Személyi juttatások</vt:lpstr>
      <vt:lpstr>Cogog szerinti kiadások</vt:lpstr>
      <vt:lpstr>Eszközök állománya</vt:lpstr>
      <vt:lpstr>Kiadások!Nyomtatási_cím</vt:lpstr>
      <vt:lpstr>Kiadások!Nyomtatási_terület</vt:lpstr>
      <vt:lpstr>Mérleg!Nyomtatási_terület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KFulopSzilvia</cp:lastModifiedBy>
  <cp:lastPrinted>2026-05-05T07:44:56Z</cp:lastPrinted>
  <dcterms:created xsi:type="dcterms:W3CDTF">2019-09-05T06:28:05Z</dcterms:created>
  <dcterms:modified xsi:type="dcterms:W3CDTF">2026-05-05T11:39:44Z</dcterms:modified>
</cp:coreProperties>
</file>