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ELŐTERJESZTÉSEK\2025\Közös Hivatal együttes\május 21\2024. évi zárszámadás\"/>
    </mc:Choice>
  </mc:AlternateContent>
  <bookViews>
    <workbookView xWindow="0" yWindow="0" windowWidth="28725" windowHeight="12225" tabRatio="812" activeTab="8"/>
  </bookViews>
  <sheets>
    <sheet name="Mérleg" sheetId="1" r:id="rId1"/>
    <sheet name="Bevételek" sheetId="2" r:id="rId2"/>
    <sheet name="Kiadások" sheetId="3" r:id="rId3"/>
    <sheet name="Vagyon" sheetId="4" r:id="rId4"/>
    <sheet name="Maradvány" sheetId="5" r:id="rId5"/>
    <sheet name="Eredmény kimutatás" sheetId="6" r:id="rId6"/>
    <sheet name="Személyi juttatások" sheetId="7" r:id="rId7"/>
    <sheet name="Cogog szerinti kiadások" sheetId="8" r:id="rId8"/>
    <sheet name="Eszközök állománya" sheetId="9" r:id="rId9"/>
  </sheets>
  <definedNames>
    <definedName name="_xlnm.Print_Titles" localSheetId="2">Kiadások!$1:$7</definedName>
    <definedName name="_xlnm.Print_Area" localSheetId="2">Kiadások!$A$1:$J$99</definedName>
    <definedName name="_xlnm.Print_Area" localSheetId="0">Mérleg!$A$1:$H$19</definedName>
    <definedName name="_xlnm.Print_Area" localSheetId="3">Vagyon!$A$1:$F$29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8" i="3" l="1"/>
  <c r="J95" i="3"/>
  <c r="J96" i="3"/>
  <c r="J97" i="3"/>
  <c r="J94" i="3"/>
  <c r="J93" i="3"/>
  <c r="J92" i="3"/>
  <c r="H13" i="1" l="1"/>
  <c r="H14" i="1"/>
  <c r="H15" i="1"/>
  <c r="H16" i="1"/>
  <c r="H17" i="1"/>
  <c r="H18" i="1"/>
  <c r="H19" i="1"/>
  <c r="J37" i="2"/>
  <c r="J35" i="2"/>
  <c r="J36" i="2"/>
  <c r="J34" i="2"/>
  <c r="J33" i="2"/>
  <c r="J23" i="2"/>
  <c r="J24" i="2"/>
  <c r="J25" i="2"/>
  <c r="J26" i="2"/>
  <c r="J27" i="2"/>
  <c r="J28" i="2"/>
  <c r="J29" i="2"/>
  <c r="J30" i="2"/>
  <c r="J31" i="2"/>
  <c r="J32" i="2"/>
  <c r="J22" i="2"/>
  <c r="J21" i="2"/>
  <c r="J20" i="2"/>
  <c r="J17" i="2"/>
  <c r="J18" i="2"/>
  <c r="J14" i="2"/>
  <c r="J15" i="2"/>
  <c r="J16" i="2"/>
  <c r="J11" i="2"/>
  <c r="J10" i="2"/>
  <c r="J9" i="2"/>
  <c r="J8" i="2"/>
  <c r="I47" i="3"/>
  <c r="J71" i="3"/>
  <c r="J72" i="3"/>
  <c r="J73" i="3"/>
  <c r="J74" i="3"/>
  <c r="J75" i="3"/>
  <c r="J76" i="3"/>
  <c r="J78" i="3"/>
  <c r="J79" i="3"/>
  <c r="J80" i="3"/>
  <c r="J81" i="3"/>
  <c r="J82" i="3"/>
  <c r="J83" i="3"/>
  <c r="J86" i="3"/>
  <c r="J87" i="3"/>
  <c r="J88" i="3"/>
  <c r="J90" i="3"/>
  <c r="J70" i="3"/>
  <c r="J69" i="3"/>
  <c r="J67" i="3"/>
  <c r="J62" i="3"/>
  <c r="J63" i="3"/>
  <c r="J61" i="3"/>
  <c r="J60" i="3"/>
  <c r="I55" i="3"/>
  <c r="J27" i="3"/>
  <c r="J28" i="3"/>
  <c r="J29" i="3"/>
  <c r="J30" i="3"/>
  <c r="J31" i="3"/>
  <c r="J33" i="3"/>
  <c r="J39" i="3"/>
  <c r="J41" i="3"/>
  <c r="J42" i="3"/>
  <c r="J43" i="3"/>
  <c r="J44" i="3"/>
  <c r="J45" i="3"/>
  <c r="J46" i="3"/>
  <c r="J47" i="3"/>
  <c r="J55" i="3"/>
  <c r="J56" i="3"/>
  <c r="J58" i="3"/>
  <c r="J59" i="3"/>
  <c r="J23" i="3"/>
  <c r="J24" i="3"/>
  <c r="J22" i="3"/>
  <c r="J21" i="3"/>
  <c r="J11" i="3"/>
  <c r="J12" i="3"/>
  <c r="J15" i="3"/>
  <c r="J16" i="3"/>
  <c r="J17" i="3"/>
  <c r="J18" i="3"/>
  <c r="J19" i="3"/>
  <c r="J20" i="3"/>
  <c r="J10" i="3"/>
  <c r="J9" i="3"/>
  <c r="I12" i="3"/>
  <c r="I10" i="3" s="1"/>
  <c r="I18" i="3"/>
  <c r="I21" i="3"/>
  <c r="I26" i="3"/>
  <c r="I32" i="3"/>
  <c r="J32" i="3" s="1"/>
  <c r="I40" i="3"/>
  <c r="J40" i="3" s="1"/>
  <c r="I57" i="3"/>
  <c r="J57" i="3" s="1"/>
  <c r="I60" i="3"/>
  <c r="I65" i="3"/>
  <c r="I64" i="3" s="1"/>
  <c r="J65" i="3"/>
  <c r="J64" i="3" s="1"/>
  <c r="I66" i="3"/>
  <c r="J66" i="3"/>
  <c r="I73" i="3"/>
  <c r="I70" i="3" s="1"/>
  <c r="I69" i="3" s="1"/>
  <c r="I74" i="3"/>
  <c r="I78" i="3"/>
  <c r="I77" i="3" s="1"/>
  <c r="J77" i="3" s="1"/>
  <c r="I81" i="3"/>
  <c r="I86" i="3"/>
  <c r="I91" i="3"/>
  <c r="I89" i="3" s="1"/>
  <c r="J89" i="3" s="1"/>
  <c r="I94" i="3"/>
  <c r="I96" i="3"/>
  <c r="G17" i="1" s="1"/>
  <c r="I8" i="2"/>
  <c r="J7" i="2"/>
  <c r="I9" i="2"/>
  <c r="I10" i="2"/>
  <c r="I15" i="2"/>
  <c r="I14" i="2" s="1"/>
  <c r="I17" i="2"/>
  <c r="I23" i="2"/>
  <c r="I21" i="2" s="1"/>
  <c r="I20" i="2" s="1"/>
  <c r="G15" i="1"/>
  <c r="J13" i="2" l="1"/>
  <c r="I35" i="2"/>
  <c r="G10" i="1" s="1"/>
  <c r="I13" i="2"/>
  <c r="I34" i="2"/>
  <c r="G9" i="1" s="1"/>
  <c r="I7" i="2"/>
  <c r="J91" i="3"/>
  <c r="I25" i="3"/>
  <c r="I95" i="3" s="1"/>
  <c r="G16" i="1" s="1"/>
  <c r="J26" i="3"/>
  <c r="I9" i="3"/>
  <c r="I97" i="3"/>
  <c r="G18" i="1" s="1"/>
  <c r="I68" i="3"/>
  <c r="J68" i="3" s="1"/>
  <c r="I19" i="2"/>
  <c r="J19" i="2" s="1"/>
  <c r="I36" i="2"/>
  <c r="G11" i="1" s="1"/>
  <c r="H21" i="3"/>
  <c r="H9" i="2"/>
  <c r="H9" i="3"/>
  <c r="I33" i="2" l="1"/>
  <c r="G8" i="1"/>
  <c r="I8" i="3"/>
  <c r="J8" i="3" s="1"/>
  <c r="J25" i="3"/>
  <c r="I93" i="3"/>
  <c r="I98" i="3" s="1"/>
  <c r="I37" i="2"/>
  <c r="H12" i="3"/>
  <c r="G12" i="1" l="1"/>
  <c r="I92" i="3"/>
  <c r="G14" i="1"/>
  <c r="G13" i="1" s="1"/>
  <c r="G19" i="1" s="1"/>
  <c r="H13" i="2"/>
  <c r="H86" i="3"/>
  <c r="G15" i="2" l="1"/>
  <c r="G14" i="2" s="1"/>
  <c r="G17" i="2"/>
  <c r="H35" i="2"/>
  <c r="G13" i="2" l="1"/>
  <c r="H73" i="3"/>
  <c r="H91" i="3" l="1"/>
  <c r="H89" i="3" s="1"/>
  <c r="F10" i="1" l="1"/>
  <c r="H10" i="1" s="1"/>
  <c r="H8" i="2"/>
  <c r="H7" i="2" s="1"/>
  <c r="H33" i="2" s="1"/>
  <c r="H10" i="2"/>
  <c r="H15" i="2"/>
  <c r="H14" i="2" s="1"/>
  <c r="H17" i="2"/>
  <c r="H23" i="2"/>
  <c r="H21" i="2" s="1"/>
  <c r="H20" i="2" s="1"/>
  <c r="H10" i="3"/>
  <c r="H18" i="3"/>
  <c r="H28" i="3"/>
  <c r="H26" i="3" s="1"/>
  <c r="H32" i="3"/>
  <c r="H33" i="3"/>
  <c r="H43" i="3"/>
  <c r="H40" i="3" s="1"/>
  <c r="H47" i="3"/>
  <c r="H55" i="3"/>
  <c r="H57" i="3"/>
  <c r="H63" i="3"/>
  <c r="H60" i="3" s="1"/>
  <c r="H97" i="3" s="1"/>
  <c r="F18" i="1" s="1"/>
  <c r="H66" i="3"/>
  <c r="H65" i="3" s="1"/>
  <c r="H96" i="3" s="1"/>
  <c r="F17" i="1" s="1"/>
  <c r="H70" i="3"/>
  <c r="H69" i="3" s="1"/>
  <c r="H74" i="3"/>
  <c r="H78" i="3"/>
  <c r="H81" i="3"/>
  <c r="H84" i="3"/>
  <c r="G86" i="3"/>
  <c r="G84" i="3"/>
  <c r="G81" i="3"/>
  <c r="G79" i="3"/>
  <c r="G78" i="3" s="1"/>
  <c r="G77" i="3" s="1"/>
  <c r="G74" i="3"/>
  <c r="G70" i="3"/>
  <c r="G69" i="3" s="1"/>
  <c r="G68" i="3" l="1"/>
  <c r="H77" i="3"/>
  <c r="H93" i="3"/>
  <c r="F14" i="1" s="1"/>
  <c r="H34" i="2"/>
  <c r="F9" i="1" s="1"/>
  <c r="H9" i="1" s="1"/>
  <c r="H25" i="3"/>
  <c r="H19" i="2"/>
  <c r="H36" i="2"/>
  <c r="H64" i="3"/>
  <c r="H94" i="3"/>
  <c r="F15" i="1" s="1"/>
  <c r="H37" i="2" l="1"/>
  <c r="F11" i="1"/>
  <c r="H8" i="3"/>
  <c r="H92" i="3" s="1"/>
  <c r="F8" i="1" l="1"/>
  <c r="H11" i="1"/>
  <c r="G57" i="3"/>
  <c r="G47" i="3"/>
  <c r="G43" i="3"/>
  <c r="G40" i="3" s="1"/>
  <c r="G33" i="3"/>
  <c r="G32" i="3" s="1"/>
  <c r="G28" i="3"/>
  <c r="G26" i="3"/>
  <c r="G24" i="3"/>
  <c r="G18" i="3"/>
  <c r="F12" i="1" l="1"/>
  <c r="H12" i="1" s="1"/>
  <c r="H8" i="1"/>
  <c r="G63" i="3"/>
  <c r="G60" i="3" s="1"/>
  <c r="G23" i="2" l="1"/>
  <c r="G21" i="2" s="1"/>
  <c r="G34" i="2"/>
  <c r="G9" i="2"/>
  <c r="G17" i="3" l="1"/>
  <c r="G22" i="3" l="1"/>
  <c r="G21" i="3" s="1"/>
  <c r="G94" i="3" s="1"/>
  <c r="G10" i="3"/>
  <c r="G9" i="3" s="1"/>
  <c r="G93" i="3" l="1"/>
  <c r="E15" i="1"/>
  <c r="G97" i="3" l="1"/>
  <c r="E14" i="1" l="1"/>
  <c r="G66" i="3"/>
  <c r="G65" i="3" l="1"/>
  <c r="G55" i="3"/>
  <c r="G25" i="3" s="1"/>
  <c r="G8" i="3" s="1"/>
  <c r="G96" i="3" l="1"/>
  <c r="E17" i="1" s="1"/>
  <c r="G64" i="3"/>
  <c r="G92" i="3" l="1"/>
  <c r="G95" i="3" l="1"/>
  <c r="E16" i="1" s="1"/>
  <c r="G8" i="2"/>
  <c r="G10" i="2"/>
  <c r="G35" i="2" s="1"/>
  <c r="E10" i="1" l="1"/>
  <c r="G20" i="2"/>
  <c r="G36" i="2" s="1"/>
  <c r="G37" i="2" s="1"/>
  <c r="G7" i="2"/>
  <c r="E9" i="1" l="1"/>
  <c r="E11" i="1"/>
  <c r="G19" i="2"/>
  <c r="G33" i="2" s="1"/>
  <c r="G98" i="3"/>
  <c r="E18" i="1"/>
  <c r="E13" i="1" s="1"/>
  <c r="E19" i="1" s="1"/>
  <c r="E8" i="1" l="1"/>
  <c r="E12" i="1" s="1"/>
  <c r="H95" i="3" l="1"/>
  <c r="F16" i="1" l="1"/>
  <c r="F13" i="1" s="1"/>
  <c r="F19" i="1" s="1"/>
  <c r="H98" i="3"/>
  <c r="H68" i="3"/>
</calcChain>
</file>

<file path=xl/sharedStrings.xml><?xml version="1.0" encoding="utf-8"?>
<sst xmlns="http://schemas.openxmlformats.org/spreadsheetml/2006/main" count="882" uniqueCount="489">
  <si>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</si>
  <si>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</si>
  <si>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</si>
  <si>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</si>
  <si>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</si>
  <si>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</si>
  <si>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</si>
  <si>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</si>
  <si>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</si>
  <si>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</si>
  <si>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</si>
  <si>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</si>
  <si>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</si>
  <si>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</si>
  <si>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</si>
  <si>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</si>
  <si>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</si>
  <si>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</si>
  <si>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</si>
  <si>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</si>
  <si>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</si>
  <si>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</si>
  <si>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</si>
  <si>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</si>
  <si>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</si>
  <si>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</si>
  <si>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</si>
  <si>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</si>
  <si>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</si>
  <si>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</si>
  <si>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</si>
  <si>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</si>
  <si>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</si>
  <si>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</si>
  <si>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</si>
  <si>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</si>
  <si>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</si>
  <si>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</si>
  <si>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</si>
  <si>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</si>
  <si>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</si>
  <si>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</si>
  <si>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</si>
  <si>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</si>
  <si>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Révfülöp Nagyközség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</si>
  <si>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</si>
  <si>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</si>
  <si>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</si>
  <si>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</si>
  <si>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</si>
  <si>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</si>
  <si>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</si>
  <si>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</si>
  <si>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</si>
  <si>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</si>
  <si>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</si>
  <si>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</si>
  <si>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</si>
  <si>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</si>
  <si>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</si>
  <si>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</si>
  <si>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</si>
  <si>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</si>
  <si>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</si>
  <si>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</si>
  <si>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</si>
  <si>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</si>
  <si>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</si>
  <si>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</si>
  <si>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</si>
  <si>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</si>
  <si>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</si>
  <si>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</si>
  <si>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</si>
  <si>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</si>
  <si>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</si>
  <si>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</si>
  <si>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</si>
  <si>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</si>
  <si>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</si>
  <si>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</si>
  <si>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</si>
  <si>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</si>
  <si>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</si>
  <si>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</si>
  <si>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</si>
  <si>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</si>
  <si>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</si>
  <si>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</si>
  <si>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</si>
  <si>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</si>
  <si>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</si>
  <si>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</si>
  <si>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</si>
  <si>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</si>
  <si>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</si>
  <si>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</si>
  <si>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</si>
  <si>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</si>
  <si>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</si>
  <si>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</si>
  <si>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</si>
  <si>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</si>
  <si>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</si>
  <si>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</si>
  <si>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</si>
  <si>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</si>
  <si>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</si>
  <si>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</si>
  <si>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</si>
  <si>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</si>
  <si>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</si>
  <si>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</si>
  <si>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</si>
  <si>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</si>
  <si>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</si>
  <si>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</si>
  <si>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</si>
  <si>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</si>
  <si>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</si>
  <si>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</si>
  <si>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</si>
  <si>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</si>
  <si>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</si>
  <si>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</si>
  <si>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K123</t>
  </si>
  <si>
    <t>K1104</t>
  </si>
  <si>
    <t>Készenléti, ügyeleti, helyettesítési díj túlóra, túlszolgálat teljesítése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</si>
  <si>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</si>
  <si>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</si>
  <si>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</si>
  <si>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</si>
  <si>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</si>
  <si>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</si>
  <si>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</si>
  <si>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</si>
  <si>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</si>
  <si>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</si>
  <si>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</si>
  <si>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</si>
  <si>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</si>
  <si>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</si>
  <si>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</si>
  <si>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</si>
  <si>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</si>
  <si>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</si>
  <si>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</si>
  <si>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</si>
  <si>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</si>
  <si>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</si>
  <si>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</si>
  <si>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</si>
  <si>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</si>
  <si>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</si>
  <si>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</si>
  <si>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</si>
  <si>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</si>
  <si>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</si>
  <si>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</si>
  <si>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</si>
  <si>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</si>
  <si>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</si>
  <si>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</si>
  <si>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</si>
  <si>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</si>
  <si>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</si>
  <si>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</si>
  <si>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</si>
  <si>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</si>
  <si>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</si>
  <si>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</si>
  <si>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</si>
  <si>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</si>
  <si>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</si>
  <si>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</si>
  <si>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</si>
  <si>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</si>
  <si>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</si>
  <si>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</si>
  <si>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</si>
  <si>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</si>
  <si>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</si>
  <si>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</si>
  <si>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</si>
  <si>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</si>
  <si>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</si>
  <si>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</si>
  <si>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</si>
  <si>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</si>
  <si>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</si>
  <si>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</si>
  <si>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</si>
  <si>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</si>
  <si>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</si>
  <si>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</si>
  <si>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</si>
  <si>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</si>
  <si>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</si>
  <si>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</si>
  <si>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</si>
  <si>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</si>
  <si>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</si>
  <si>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</si>
  <si>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</si>
  <si>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</si>
  <si>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</si>
  <si>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2024. évi költségvetés ÖSSZEVONT MÉRLEGE</t>
  </si>
  <si>
    <t>2024 évi BEVÉTELEK részletezése</t>
  </si>
  <si>
    <t>2024 évi KIADÁSOK részletezése</t>
  </si>
  <si>
    <t>Rendszerkövetési szolgáltatás</t>
  </si>
  <si>
    <t>Adatvédelmi tisztviselői szolgáltatás</t>
  </si>
  <si>
    <t>Szakmai tevékenységet segítő szolgáltatások</t>
  </si>
  <si>
    <t xml:space="preserve"> - Belső ellenőrzés</t>
  </si>
  <si>
    <t xml:space="preserve"> - Egyéb szakmai tevékenységet segítő szolgáltatások</t>
  </si>
  <si>
    <t xml:space="preserve"> - Zajszint mérés és egyéb hatósági költségek</t>
  </si>
  <si>
    <t>K122</t>
  </si>
  <si>
    <t>Egyéb külső személyi juttatások (Megbízási díj)</t>
  </si>
  <si>
    <t>F</t>
  </si>
  <si>
    <t>69.</t>
  </si>
  <si>
    <t>016010 Országgyűlési, Önkormányzati és Európa parlamenti képviselőválasztáshoz kapcsolódó tevékenységek</t>
  </si>
  <si>
    <t>Egyéb külső személyi juttatások (Tiszteletdíj)</t>
  </si>
  <si>
    <t>Egyéb külső szem. Juttatások (repi)</t>
  </si>
  <si>
    <t>Szociaális hozzájárulási adó és SZJA (ellátás)</t>
  </si>
  <si>
    <t>70.</t>
  </si>
  <si>
    <t>71.</t>
  </si>
  <si>
    <t>72.</t>
  </si>
  <si>
    <t>Nyomtatás és irodaszer díja</t>
  </si>
  <si>
    <t>73.</t>
  </si>
  <si>
    <t>74.</t>
  </si>
  <si>
    <t>75.</t>
  </si>
  <si>
    <t>76.</t>
  </si>
  <si>
    <t>77.</t>
  </si>
  <si>
    <t>78.</t>
  </si>
  <si>
    <t>79.</t>
  </si>
  <si>
    <t>80.</t>
  </si>
  <si>
    <t>Egyéb dologi kiadások (HVB tagok távolléti díja)</t>
  </si>
  <si>
    <t>81.</t>
  </si>
  <si>
    <t>82.</t>
  </si>
  <si>
    <t>Egyéb tárgyi eszközök beszerzése (szavazófülke)</t>
  </si>
  <si>
    <t>83.</t>
  </si>
  <si>
    <t>016010 Országgyűlési, Önkormányzati és Eutópa parlamenti képviselőválasztáshoz kapcsolódó tevékenységek</t>
  </si>
  <si>
    <t>Egyéb működési bevételek (kerekítési különbözet)</t>
  </si>
  <si>
    <t>Módosított</t>
  </si>
  <si>
    <t>Módosított (Ft)</t>
  </si>
  <si>
    <t>Európa parlamenti és Önkormányzati képviselő és polgármester választás</t>
  </si>
  <si>
    <t>G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</si>
  <si>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</si>
  <si>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</si>
  <si>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</si>
  <si>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</si>
  <si>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</si>
  <si>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</si>
  <si>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</si>
  <si>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</si>
  <si>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</si>
  <si>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</si>
  <si>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Táppénz hozzájárulás</t>
  </si>
  <si>
    <t>Pénzügyi telejesítés</t>
  </si>
  <si>
    <t>Pénzügyi teljesítés mód. előirányzathoz képest</t>
  </si>
  <si>
    <t>%-os értékben</t>
  </si>
  <si>
    <t>2024.12.31-ig  (Ft)</t>
  </si>
  <si>
    <t>H</t>
  </si>
  <si>
    <t>I</t>
  </si>
  <si>
    <t>-</t>
  </si>
  <si>
    <t>12/A - Mérleg</t>
  </si>
  <si>
    <t>#</t>
  </si>
  <si>
    <t>Előző időszak</t>
  </si>
  <si>
    <t>Módosítások (+/-)</t>
  </si>
  <si>
    <t>Tárgyi időszak</t>
  </si>
  <si>
    <t>06</t>
  </si>
  <si>
    <t>A/II/2 Gépek, berendezések, felszerelések, járművek</t>
  </si>
  <si>
    <t>10</t>
  </si>
  <si>
    <t>A/II Tárgyi eszközök  (=A/II/1+...+A/II/5)</t>
  </si>
  <si>
    <t>29</t>
  </si>
  <si>
    <t>A) NEMZETI VAGYONBA TARTOZÓ BEFEKTETETT ESZKÖZÖK (=A/I+A/II+A/III+A/IV)</t>
  </si>
  <si>
    <t>49</t>
  </si>
  <si>
    <t>C/II/1 Forintpénztár</t>
  </si>
  <si>
    <t>52</t>
  </si>
  <si>
    <t>C/II Pénztárak, csekkek, betétkönyvek (=C/II/1+C/II/2+C/II/3)</t>
  </si>
  <si>
    <t>53</t>
  </si>
  <si>
    <t>C/III/1 Kincstáron kívüli forintszámlák</t>
  </si>
  <si>
    <t>55</t>
  </si>
  <si>
    <t>C/III Forintszámlák (=C/III/1+C/III/2)</t>
  </si>
  <si>
    <t>59</t>
  </si>
  <si>
    <t>C) PÉNZESZKÖZÖK (=C/I+…+C/IV)</t>
  </si>
  <si>
    <t>157</t>
  </si>
  <si>
    <t>D/III/7 Folyósított, megelőlegezett társadalombiztosítási és családtámogatási ellátások elszámolása</t>
  </si>
  <si>
    <t>160</t>
  </si>
  <si>
    <t>D/III Követelés jellegű sajátos elszámolások (=D/III/1+…+D/III/9)</t>
  </si>
  <si>
    <t>161</t>
  </si>
  <si>
    <t>D) KÖVETELÉSEK  (=D/I+D/II+D/III)</t>
  </si>
  <si>
    <t>178</t>
  </si>
  <si>
    <t>ESZKÖZÖK ÖSSZESEN (=A+B+C+D+E+F)</t>
  </si>
  <si>
    <t>181</t>
  </si>
  <si>
    <t>G/III Egyéb eszközök induláskori értéke és változásai</t>
  </si>
  <si>
    <t>182</t>
  </si>
  <si>
    <t>G/IV Felhalmozott eredmény</t>
  </si>
  <si>
    <t>184</t>
  </si>
  <si>
    <t>G/VI Mérleg szerinti eredmény</t>
  </si>
  <si>
    <t>185</t>
  </si>
  <si>
    <t>G/ SAJÁT TŐKE  (= G/I+…+G/VI)</t>
  </si>
  <si>
    <t>249</t>
  </si>
  <si>
    <t>J/2 Költségek, ráfordítások passzív időbeli elhatárolása</t>
  </si>
  <si>
    <t>251</t>
  </si>
  <si>
    <t>J) PASSZÍV IDŐBELI ELHATÁROLÁSOK (=J/1+J/2+J/3)</t>
  </si>
  <si>
    <t>252</t>
  </si>
  <si>
    <t>FORRÁSOK ÖSSZESEN (=G+H+I+J)</t>
  </si>
  <si>
    <t>Sor-szám</t>
  </si>
  <si>
    <t>238</t>
  </si>
  <si>
    <t>H/III/3 Más szervezetet megillető bevételek elszámolása</t>
  </si>
  <si>
    <t>245</t>
  </si>
  <si>
    <t>H/III Kötelezettség jellegű sajátos elszámolások (=H/III/1+…+H/III/10)</t>
  </si>
  <si>
    <t>246</t>
  </si>
  <si>
    <t>H) KÖTELEZETTSÉGEK (=H/I+H/II+H/III)</t>
  </si>
  <si>
    <t>07/A - Maradványkimutatás</t>
  </si>
  <si>
    <t>Összeg</t>
  </si>
  <si>
    <t>01</t>
  </si>
  <si>
    <t>01        Alaptevékenység költségvetési bevételei</t>
  </si>
  <si>
    <t>02</t>
  </si>
  <si>
    <t>02        Alaptevékenység költségvetési kiadásai</t>
  </si>
  <si>
    <t>03</t>
  </si>
  <si>
    <t>I          Alaptevékenység költségvetési egyenlege (=01-02)</t>
  </si>
  <si>
    <t>04</t>
  </si>
  <si>
    <t>03        Alaptevékenység finanszírozási bevételei</t>
  </si>
  <si>
    <t>II         Alaptevékenység finanszírozási egyenlege (=03-04)</t>
  </si>
  <si>
    <t>07</t>
  </si>
  <si>
    <t>A)        Alaptevékenység maradványa (=±I±II)</t>
  </si>
  <si>
    <t>15</t>
  </si>
  <si>
    <t>C)        Összes maradvány (=A+B)</t>
  </si>
  <si>
    <t>16</t>
  </si>
  <si>
    <t>D)        Alaptevékenység kötelezettségvállalással terhelt maradványa</t>
  </si>
  <si>
    <t>17</t>
  </si>
  <si>
    <t>E)        Alaptevékenység szabad maradványa (=A-D)</t>
  </si>
  <si>
    <t>MARADVÁNYKIMUTATÁS 2024.</t>
  </si>
  <si>
    <t>13/A - Eredménykimutatás</t>
  </si>
  <si>
    <t>08</t>
  </si>
  <si>
    <t>06 Központi működési célú támogatások eredményszemléletű bevételei</t>
  </si>
  <si>
    <t>09</t>
  </si>
  <si>
    <t>07 Egyéb működési célú támogatások eredményszemléletű bevételei</t>
  </si>
  <si>
    <t>11</t>
  </si>
  <si>
    <t>09 Különféle egyéb eredményszemléletű bevételek</t>
  </si>
  <si>
    <t>12</t>
  </si>
  <si>
    <t>III Egyéb eredményszemléletű bevételek (=06+07+08+09)</t>
  </si>
  <si>
    <t>13</t>
  </si>
  <si>
    <t>10 Anyagköltség</t>
  </si>
  <si>
    <t>14</t>
  </si>
  <si>
    <t>11 Igénybe vett szolgáltatások értéke</t>
  </si>
  <si>
    <t>IV Anyagjellegű ráfordítások (=10+11+12+13)</t>
  </si>
  <si>
    <t>18</t>
  </si>
  <si>
    <t>14 Bérköltség</t>
  </si>
  <si>
    <t>19</t>
  </si>
  <si>
    <t>15 Személyi jellegű egyéb kifizetések</t>
  </si>
  <si>
    <t>20</t>
  </si>
  <si>
    <t>16 Bérjárulékok</t>
  </si>
  <si>
    <t>21</t>
  </si>
  <si>
    <t>V Személyi jellegű ráfordítások (=14+15+16)</t>
  </si>
  <si>
    <t>22</t>
  </si>
  <si>
    <t>VI Értékcsökkenési leírás</t>
  </si>
  <si>
    <t>23</t>
  </si>
  <si>
    <t>VII Egyéb ráfordítások</t>
  </si>
  <si>
    <t>24</t>
  </si>
  <si>
    <t>A)  TEVÉKENYSÉGEK EREDMÉNYE (=I±II+III-IV-V-VI-VII)</t>
  </si>
  <si>
    <t>28</t>
  </si>
  <si>
    <t>20 Egyéb kapott (járó) kamatok és kamatjellegű eredményszemléletű bevételek</t>
  </si>
  <si>
    <t>32</t>
  </si>
  <si>
    <t>VIII Pénzügyi műveletek eredményszemléletű bevételei (=17+18+19+20+21)</t>
  </si>
  <si>
    <t>43</t>
  </si>
  <si>
    <t>B)  PÉNZÜGYI MŰVELETEK EREDMÉNYE (=VIII-IX)</t>
  </si>
  <si>
    <t>44</t>
  </si>
  <si>
    <t>C)  MÉRLEG SZERINTI EREDMÉNY (=±A±B)</t>
  </si>
  <si>
    <t>08 - Adatszolgáltatás a személyi juttatások és a foglalkoztatottak, választott tisztségviselők összetételéréről</t>
  </si>
  <si>
    <t>Létszám fő (Tervezett átlagos statisztikai állományi létszám, éves)</t>
  </si>
  <si>
    <t>Normatív jutalmak, céljuttatás, projektprémium</t>
  </si>
  <si>
    <t>Készenléti, ügyeleti, helyettesítési díj, túlóra, túlszolgálat</t>
  </si>
  <si>
    <t>Végkielégítés, jubileumi jutalom</t>
  </si>
  <si>
    <t>Béren kívüli juttatások</t>
  </si>
  <si>
    <t>Költségtérítések</t>
  </si>
  <si>
    <t>Támogatások</t>
  </si>
  <si>
    <t>Választott tisztségviselők juttatásai</t>
  </si>
  <si>
    <t>főjegyző, jegyző, aljegyző, címzetes főjegyző, közös önkormányzati hivatal jegyzője</t>
  </si>
  <si>
    <t>I. besorolási osztály</t>
  </si>
  <si>
    <t>II. besorolási osztály</t>
  </si>
  <si>
    <t>III. besorolási osztály</t>
  </si>
  <si>
    <t>KÖZTISZTVISELŐK, KORMÁNYTISZTVISELŐK ÖSSZESEN (=01+…+20)</t>
  </si>
  <si>
    <t>138</t>
  </si>
  <si>
    <t>FOGLALKOZTATOTTAK ÖSSZESEN (=21+36+47+61+69+81+92+100+105+111+117+125+137)</t>
  </si>
  <si>
    <t>139</t>
  </si>
  <si>
    <t>Munkajogi zárólétszám (az időszak végén munkaviszonyban állók létszáma) (fő)</t>
  </si>
  <si>
    <t>05/A - Teljesített kiadások kormányzati funkciónként</t>
  </si>
  <si>
    <t>Összesen</t>
  </si>
  <si>
    <t>011130 Önkormányzatok és önkormányzati hivatalok jogalkotó és általános igazgatási tevékenysége</t>
  </si>
  <si>
    <t>016010 Országgyűlési, önkormányzati és európai parlamenti képviselőválasztásokhoz kapcsolódó tevékenységek</t>
  </si>
  <si>
    <t>018030 Támogatási célú finanszírozási műveletek</t>
  </si>
  <si>
    <t>999999 Kormányzati funkcióra fel nem osztott tevékenységek kiadásai és bevételei</t>
  </si>
  <si>
    <t>Törvény szerinti illetmények, munkabérek (K1101)</t>
  </si>
  <si>
    <t>Normatív jutalmak (K1102)</t>
  </si>
  <si>
    <t>Béren kívüli juttatások (K1107)</t>
  </si>
  <si>
    <t>Közlekedési költségtérítés (K1109)</t>
  </si>
  <si>
    <t>Foglalkoztatottak egyéb személyi juttatásai (&gt;=14) (K1113)</t>
  </si>
  <si>
    <t>Foglalkoztatottak személyi juttatásai (=01+…+13) (K11)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</si>
  <si>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</si>
  <si>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</si>
  <si>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</si>
  <si>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</si>
  <si>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Munkaadókat terhelő járulékok és szociális hozzájárulási adó (=22+…+27)                                                                           (K2)</t>
  </si>
  <si>
    <t>ebből: szociális hozzájárulási adó (K2)</t>
  </si>
  <si>
    <t>25</t>
  </si>
  <si>
    <t>ebből: táppénz hozzájárulás (K2)</t>
  </si>
  <si>
    <t>27</t>
  </si>
  <si>
    <t>ebből: munkáltatót terhelő személyi jövedelemadó (K2)</t>
  </si>
  <si>
    <t>Szakmai anyagok beszerzése (K311)</t>
  </si>
  <si>
    <t>Üzemeltetési anyagok beszerzése (K312)</t>
  </si>
  <si>
    <t>31</t>
  </si>
  <si>
    <t>Készletbeszerzés (=28+29+30) (K31)</t>
  </si>
  <si>
    <t>Informatikai szolgáltatások igénybevétele (K321)</t>
  </si>
  <si>
    <t>33</t>
  </si>
  <si>
    <t>Egyéb kommunikációs szolgáltatások (K322)</t>
  </si>
  <si>
    <t>34</t>
  </si>
  <si>
    <t>Kommunikációs szolgáltatások (=32+33) (K32)</t>
  </si>
  <si>
    <t>41</t>
  </si>
  <si>
    <t>Bérleti és lízing díjak (&gt;=42) (K333)</t>
  </si>
  <si>
    <t>Karbantartási, kisjavítási szolgáltatások (K334)</t>
  </si>
  <si>
    <t>46</t>
  </si>
  <si>
    <t>Szakmai tevékenységet segítő szolgáltatások  (K336)</t>
  </si>
  <si>
    <t>47</t>
  </si>
  <si>
    <t>Egyéb szolgáltatások (&gt;=48) (K337)</t>
  </si>
  <si>
    <t>48</t>
  </si>
  <si>
    <t>ebből: biztosítási díjak (K337)</t>
  </si>
  <si>
    <t>Szolgáltatási kiadások (=39+40+41+43+44+46+47) (K33)</t>
  </si>
  <si>
    <t>50</t>
  </si>
  <si>
    <t>Kiküldetések kiadásai (K341)</t>
  </si>
  <si>
    <t>Kiküldetések, reklám- és propagandakiadások (=50+51) (K34)</t>
  </si>
  <si>
    <t>Működési célú előzetesen felszámított általános forgalmi adó (K351)</t>
  </si>
  <si>
    <t>62</t>
  </si>
  <si>
    <t>Egyéb dologi kiadások (K355)</t>
  </si>
  <si>
    <t>63</t>
  </si>
  <si>
    <t>Különféle befizetések és egyéb dologi kiadások (=53+54+55+58+62) (K35)</t>
  </si>
  <si>
    <t>64</t>
  </si>
  <si>
    <t>Dologi kiadások (=31+34+49+52+63) (K3)</t>
  </si>
  <si>
    <t>154</t>
  </si>
  <si>
    <t>Egyéb működési célú támogatások államháztartáson belülre (=155+…+164) (K506)</t>
  </si>
  <si>
    <t>ebből: helyi önkormányzatok és költségvetési szerveik (K506)</t>
  </si>
  <si>
    <t>194</t>
  </si>
  <si>
    <t>Egyéb működési célú kiadások (=125+130+131+132+143+154+165+167+179+180+181+182+193) (K5)</t>
  </si>
  <si>
    <t>198</t>
  </si>
  <si>
    <t>Informatikai eszközök beszerzése, létesítése (K63)</t>
  </si>
  <si>
    <t>199</t>
  </si>
  <si>
    <t>Egyéb tárgyi eszközök beszerzése, létesítése (K64)</t>
  </si>
  <si>
    <t>204</t>
  </si>
  <si>
    <t>Beruházási célú előzetesen felszámított általános forgalmi adó (K67)</t>
  </si>
  <si>
    <t>205</t>
  </si>
  <si>
    <t>Beruházások (=195+196+198+199+200+202+204) (K6)</t>
  </si>
  <si>
    <t>273</t>
  </si>
  <si>
    <t>Költségvetési kiadások (=20+21+64+124+194+205+210+272) (K1-K8)</t>
  </si>
  <si>
    <t>312</t>
  </si>
  <si>
    <t>Kiadások összesen (=273+311) (K1-K9)</t>
  </si>
  <si>
    <t>313</t>
  </si>
  <si>
    <t>Átlagos statisztikai állományi létszám</t>
  </si>
  <si>
    <t>15/A - Kimutatás az immateriális javak, tárgyi eszközök koncesszióba, vagyonkezelésbe adott eszközök állományának alakulásáról</t>
  </si>
  <si>
    <t>Immateriális javak</t>
  </si>
  <si>
    <t>Ingatlanok és kapcsolódó vagyoni értékű jogok</t>
  </si>
  <si>
    <t>Gépek, berendezések, felszerelések, járművek</t>
  </si>
  <si>
    <t>Tenyészállatok</t>
  </si>
  <si>
    <t>Beruházások és felújítások</t>
  </si>
  <si>
    <t>Koncesszióba, vagyonkezelésbe adott eszközök</t>
  </si>
  <si>
    <t>Összesen (=3+4+5+6+7+8)</t>
  </si>
  <si>
    <t>Tárgyévi nyitó állomány (előző évi záró állomány)</t>
  </si>
  <si>
    <t>Immateriális javak beszerzése, nem aktivált beruházások</t>
  </si>
  <si>
    <t>Beruházásokból, felújításokból aktivált érték</t>
  </si>
  <si>
    <t>Egyéb növekedés</t>
  </si>
  <si>
    <t>Összes növekedés  (=02+…+07)</t>
  </si>
  <si>
    <t>Egyéb csökkenés</t>
  </si>
  <si>
    <t>Összes csökkenés (=09+…+13)</t>
  </si>
  <si>
    <t>Bruttó érték összesen (=01+08-14)</t>
  </si>
  <si>
    <t>Terv szerinti értékcsökkenés nyitó állománya</t>
  </si>
  <si>
    <t>Terv szerinti értékcsökkenés növekedése</t>
  </si>
  <si>
    <t>Terv szerinti értékcsökkenés záró állománya  (=16+17-18)</t>
  </si>
  <si>
    <t>Értékcsökkenés összesen (=19+23)</t>
  </si>
  <si>
    <t>26</t>
  </si>
  <si>
    <t>Teljesen (0-ig) leírt eszközök bruttó értéke</t>
  </si>
  <si>
    <t>Kimutatás az immateriális javak, tárgyi eszközök, koncesszióba, vagyonkezelésbe adott eszközök állományának 2024 évi alakulásáról</t>
  </si>
  <si>
    <t>Teljesített kiadások kormányzati funkciónként 2024</t>
  </si>
  <si>
    <t>J</t>
  </si>
  <si>
    <t>K</t>
  </si>
  <si>
    <t>L</t>
  </si>
  <si>
    <t>Személyi juttatások, a foglalkoztatottak, választott tisztségviselők összetételének alakulása 2024-ban</t>
  </si>
  <si>
    <t>Eredménykimutatás 2024</t>
  </si>
  <si>
    <t>2024 évi MÉRLEGE</t>
  </si>
  <si>
    <t>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</si>
</sst>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  <numFmt numFmtId="166" formatCode="#,##0_ ;\-#,##0\ "/>
  </numFmts>
  <fonts count="25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0000"/>
      <name val="Arial CE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color rgb="FF000000"/>
      <name val="Arial CE"/>
    </font>
    <font>
      <sz val="11"/>
      <name val="Calibri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rgb="FFD0CECE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21" fillId="0" borderId="0"/>
  </cellStyleXfs>
  <cellXfs count="2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" fontId="3" fillId="0" borderId="9" xfId="0" applyNumberFormat="1" applyFont="1" applyBorder="1"/>
    <xf numFmtId="3" fontId="3" fillId="0" borderId="13" xfId="0" applyNumberFormat="1" applyFont="1" applyBorder="1"/>
    <xf numFmtId="2" fontId="4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2" fontId="7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/>
    <xf numFmtId="3" fontId="4" fillId="2" borderId="10" xfId="0" applyNumberFormat="1" applyFont="1" applyFill="1" applyBorder="1"/>
    <xf numFmtId="3" fontId="4" fillId="2" borderId="12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165" fontId="3" fillId="0" borderId="0" xfId="1" applyNumberFormat="1" applyFont="1"/>
    <xf numFmtId="3" fontId="3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4" fillId="0" borderId="9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right"/>
    </xf>
    <xf numFmtId="165" fontId="4" fillId="2" borderId="16" xfId="1" applyNumberFormat="1" applyFont="1" applyFill="1" applyBorder="1" applyAlignment="1">
      <alignment horizontal="center" vertical="center"/>
    </xf>
    <xf numFmtId="165" fontId="4" fillId="2" borderId="15" xfId="1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center"/>
    </xf>
    <xf numFmtId="0" fontId="4" fillId="0" borderId="18" xfId="0" applyFont="1" applyBorder="1"/>
    <xf numFmtId="0" fontId="4" fillId="0" borderId="19" xfId="0" applyFont="1" applyBorder="1" applyAlignment="1">
      <alignment horizontal="left"/>
    </xf>
    <xf numFmtId="165" fontId="4" fillId="0" borderId="20" xfId="1" applyNumberFormat="1" applyFont="1" applyFill="1" applyBorder="1" applyAlignment="1">
      <alignment horizontal="center"/>
    </xf>
    <xf numFmtId="165" fontId="4" fillId="0" borderId="21" xfId="1" applyNumberFormat="1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3" fontId="3" fillId="0" borderId="23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4" fillId="2" borderId="30" xfId="0" applyFont="1" applyFill="1" applyBorder="1" applyAlignment="1">
      <alignment horizontal="left"/>
    </xf>
    <xf numFmtId="0" fontId="4" fillId="2" borderId="30" xfId="0" applyFont="1" applyFill="1" applyBorder="1"/>
    <xf numFmtId="0" fontId="2" fillId="0" borderId="0" xfId="0" applyFont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3" fontId="4" fillId="0" borderId="0" xfId="0" applyNumberFormat="1" applyFont="1"/>
    <xf numFmtId="165" fontId="3" fillId="0" borderId="0" xfId="0" applyNumberFormat="1" applyFont="1"/>
    <xf numFmtId="1" fontId="4" fillId="0" borderId="26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2" xfId="0" applyFont="1" applyBorder="1"/>
    <xf numFmtId="0" fontId="4" fillId="0" borderId="33" xfId="0" applyFont="1" applyBorder="1"/>
    <xf numFmtId="0" fontId="3" fillId="0" borderId="34" xfId="0" applyFont="1" applyBorder="1" applyAlignment="1">
      <alignment horizontal="left"/>
    </xf>
    <xf numFmtId="2" fontId="3" fillId="0" borderId="22" xfId="0" applyNumberFormat="1" applyFont="1" applyBorder="1" applyAlignment="1">
      <alignment horizontal="left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5" fontId="3" fillId="0" borderId="9" xfId="3" applyNumberFormat="1" applyFont="1" applyBorder="1" applyAlignment="1">
      <alignment vertical="center"/>
    </xf>
    <xf numFmtId="165" fontId="3" fillId="0" borderId="17" xfId="3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65" fontId="4" fillId="0" borderId="0" xfId="1" applyNumberFormat="1" applyFont="1"/>
    <xf numFmtId="0" fontId="3" fillId="0" borderId="2" xfId="0" applyFont="1" applyBorder="1" applyAlignment="1">
      <alignment horizontal="left"/>
    </xf>
    <xf numFmtId="0" fontId="4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2" fontId="4" fillId="4" borderId="36" xfId="0" applyNumberFormat="1" applyFont="1" applyFill="1" applyBorder="1" applyAlignment="1">
      <alignment wrapText="1"/>
    </xf>
    <xf numFmtId="165" fontId="4" fillId="4" borderId="37" xfId="3" applyNumberFormat="1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2" fontId="4" fillId="0" borderId="39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2" fontId="3" fillId="0" borderId="39" xfId="0" applyNumberFormat="1" applyFont="1" applyBorder="1" applyAlignment="1">
      <alignment horizontal="right"/>
    </xf>
    <xf numFmtId="3" fontId="3" fillId="0" borderId="39" xfId="0" applyNumberFormat="1" applyFont="1" applyBorder="1" applyAlignment="1">
      <alignment horizontal="right"/>
    </xf>
    <xf numFmtId="3" fontId="3" fillId="0" borderId="39" xfId="0" applyNumberFormat="1" applyFont="1" applyBorder="1" applyAlignment="1">
      <alignment horizontal="center"/>
    </xf>
    <xf numFmtId="0" fontId="4" fillId="0" borderId="39" xfId="0" applyFont="1" applyBorder="1"/>
    <xf numFmtId="0" fontId="3" fillId="0" borderId="39" xfId="0" applyFont="1" applyBorder="1"/>
    <xf numFmtId="2" fontId="6" fillId="0" borderId="39" xfId="0" applyNumberFormat="1" applyFont="1" applyBorder="1" applyAlignment="1">
      <alignment horizontal="right"/>
    </xf>
    <xf numFmtId="0" fontId="7" fillId="0" borderId="39" xfId="0" applyFont="1" applyBorder="1" applyAlignment="1">
      <alignment horizontal="left"/>
    </xf>
    <xf numFmtId="2" fontId="7" fillId="0" borderId="39" xfId="0" applyNumberFormat="1" applyFont="1" applyBorder="1" applyAlignment="1">
      <alignment horizontal="right"/>
    </xf>
    <xf numFmtId="0" fontId="4" fillId="0" borderId="38" xfId="0" applyFont="1" applyBorder="1"/>
    <xf numFmtId="165" fontId="4" fillId="0" borderId="39" xfId="3" applyNumberFormat="1" applyFont="1" applyBorder="1" applyAlignment="1">
      <alignment horizontal="right" vertical="center"/>
    </xf>
    <xf numFmtId="166" fontId="3" fillId="0" borderId="39" xfId="3" applyNumberFormat="1" applyFont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3" fillId="0" borderId="8" xfId="0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3" fillId="0" borderId="0" xfId="0" applyFont="1" applyBorder="1"/>
    <xf numFmtId="0" fontId="4" fillId="0" borderId="2" xfId="0" applyFont="1" applyBorder="1" applyAlignment="1"/>
    <xf numFmtId="0" fontId="3" fillId="0" borderId="0" xfId="0" applyFont="1" applyFill="1" applyBorder="1"/>
    <xf numFmtId="165" fontId="4" fillId="0" borderId="39" xfId="1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center"/>
    </xf>
    <xf numFmtId="0" fontId="0" fillId="0" borderId="40" xfId="0" applyBorder="1" applyAlignment="1"/>
    <xf numFmtId="165" fontId="0" fillId="0" borderId="0" xfId="1" applyNumberFormat="1" applyFont="1"/>
    <xf numFmtId="2" fontId="3" fillId="0" borderId="0" xfId="0" applyNumberFormat="1" applyFont="1" applyBorder="1" applyAlignment="1">
      <alignment horizontal="right"/>
    </xf>
    <xf numFmtId="2" fontId="3" fillId="0" borderId="41" xfId="0" applyNumberFormat="1" applyFont="1" applyBorder="1" applyAlignment="1">
      <alignment horizontal="right"/>
    </xf>
    <xf numFmtId="165" fontId="4" fillId="0" borderId="23" xfId="1" applyNumberFormat="1" applyFont="1" applyBorder="1" applyAlignment="1">
      <alignment horizontal="right"/>
    </xf>
    <xf numFmtId="165" fontId="3" fillId="0" borderId="23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10" fontId="4" fillId="0" borderId="2" xfId="4" applyNumberFormat="1" applyFont="1" applyBorder="1" applyAlignment="1">
      <alignment horizontal="right"/>
    </xf>
    <xf numFmtId="10" fontId="3" fillId="0" borderId="2" xfId="4" applyNumberFormat="1" applyFont="1" applyBorder="1" applyAlignment="1">
      <alignment horizontal="center"/>
    </xf>
    <xf numFmtId="10" fontId="4" fillId="0" borderId="23" xfId="4" applyNumberFormat="1" applyFont="1" applyBorder="1" applyAlignment="1">
      <alignment horizontal="right"/>
    </xf>
    <xf numFmtId="10" fontId="3" fillId="0" borderId="23" xfId="4" applyNumberFormat="1" applyFont="1" applyBorder="1" applyAlignment="1">
      <alignment horizontal="center"/>
    </xf>
    <xf numFmtId="10" fontId="4" fillId="2" borderId="15" xfId="4" applyNumberFormat="1" applyFont="1" applyFill="1" applyBorder="1" applyAlignment="1">
      <alignment horizontal="center" vertical="center"/>
    </xf>
    <xf numFmtId="10" fontId="4" fillId="0" borderId="9" xfId="4" applyNumberFormat="1" applyFont="1" applyBorder="1" applyAlignment="1">
      <alignment horizontal="right" vertical="center"/>
    </xf>
    <xf numFmtId="10" fontId="3" fillId="0" borderId="9" xfId="4" applyNumberFormat="1" applyFont="1" applyBorder="1" applyAlignment="1">
      <alignment horizontal="center" vertical="center"/>
    </xf>
    <xf numFmtId="10" fontId="4" fillId="2" borderId="16" xfId="4" applyNumberFormat="1" applyFont="1" applyFill="1" applyBorder="1" applyAlignment="1">
      <alignment horizontal="center" vertical="center"/>
    </xf>
    <xf numFmtId="10" fontId="4" fillId="4" borderId="37" xfId="4" applyNumberFormat="1" applyFont="1" applyFill="1" applyBorder="1" applyAlignment="1">
      <alignment horizontal="center" vertical="center"/>
    </xf>
    <xf numFmtId="10" fontId="4" fillId="0" borderId="39" xfId="4" applyNumberFormat="1" applyFont="1" applyBorder="1" applyAlignment="1">
      <alignment horizontal="right"/>
    </xf>
    <xf numFmtId="10" fontId="3" fillId="0" borderId="39" xfId="4" applyNumberFormat="1" applyFont="1" applyBorder="1" applyAlignment="1">
      <alignment horizontal="center"/>
    </xf>
    <xf numFmtId="10" fontId="4" fillId="0" borderId="2" xfId="4" applyNumberFormat="1" applyFont="1" applyBorder="1" applyAlignment="1">
      <alignment horizontal="right" vertical="center"/>
    </xf>
    <xf numFmtId="9" fontId="3" fillId="0" borderId="2" xfId="4" applyNumberFormat="1" applyFont="1" applyBorder="1" applyAlignment="1">
      <alignment horizontal="center"/>
    </xf>
    <xf numFmtId="10" fontId="3" fillId="0" borderId="9" xfId="4" applyNumberFormat="1" applyFont="1" applyBorder="1" applyAlignment="1">
      <alignment horizontal="center"/>
    </xf>
    <xf numFmtId="10" fontId="4" fillId="0" borderId="15" xfId="4" applyNumberFormat="1" applyFont="1" applyBorder="1" applyAlignment="1">
      <alignment horizontal="right"/>
    </xf>
    <xf numFmtId="10" fontId="4" fillId="2" borderId="16" xfId="4" applyNumberFormat="1" applyFont="1" applyFill="1" applyBorder="1" applyAlignment="1">
      <alignment horizontal="right" vertical="center"/>
    </xf>
    <xf numFmtId="10" fontId="4" fillId="2" borderId="7" xfId="4" applyNumberFormat="1" applyFont="1" applyFill="1" applyBorder="1" applyAlignment="1">
      <alignment horizontal="right" vertical="center"/>
    </xf>
    <xf numFmtId="10" fontId="4" fillId="0" borderId="9" xfId="4" applyNumberFormat="1" applyFont="1" applyBorder="1" applyAlignment="1">
      <alignment horizontal="center"/>
    </xf>
    <xf numFmtId="10" fontId="4" fillId="2" borderId="12" xfId="4" applyNumberFormat="1" applyFont="1" applyFill="1" applyBorder="1" applyAlignment="1">
      <alignment horizontal="right"/>
    </xf>
    <xf numFmtId="10" fontId="3" fillId="0" borderId="9" xfId="4" applyNumberFormat="1" applyFont="1" applyBorder="1"/>
    <xf numFmtId="10" fontId="4" fillId="2" borderId="10" xfId="4" applyNumberFormat="1" applyFont="1" applyFill="1" applyBorder="1"/>
    <xf numFmtId="10" fontId="4" fillId="0" borderId="2" xfId="4" applyNumberFormat="1" applyFont="1" applyBorder="1"/>
    <xf numFmtId="10" fontId="3" fillId="0" borderId="2" xfId="4" applyNumberFormat="1" applyFont="1" applyBorder="1"/>
    <xf numFmtId="10" fontId="4" fillId="0" borderId="44" xfId="4" applyNumberFormat="1" applyFont="1" applyBorder="1"/>
    <xf numFmtId="10" fontId="4" fillId="0" borderId="20" xfId="4" applyNumberFormat="1" applyFont="1" applyFill="1" applyBorder="1" applyAlignment="1">
      <alignment horizontal="center"/>
    </xf>
    <xf numFmtId="10" fontId="4" fillId="0" borderId="21" xfId="4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4" fillId="2" borderId="46" xfId="0" applyFont="1" applyFill="1" applyBorder="1" applyAlignment="1">
      <alignment horizontal="left"/>
    </xf>
    <xf numFmtId="3" fontId="4" fillId="2" borderId="46" xfId="0" applyNumberFormat="1" applyFont="1" applyFill="1" applyBorder="1" applyAlignment="1">
      <alignment horizontal="right"/>
    </xf>
    <xf numFmtId="165" fontId="4" fillId="2" borderId="47" xfId="1" applyNumberFormat="1" applyFont="1" applyFill="1" applyBorder="1" applyAlignment="1">
      <alignment horizontal="center"/>
    </xf>
    <xf numFmtId="10" fontId="4" fillId="2" borderId="48" xfId="4" applyNumberFormat="1" applyFont="1" applyFill="1" applyBorder="1" applyAlignment="1">
      <alignment horizontal="center"/>
    </xf>
    <xf numFmtId="0" fontId="4" fillId="2" borderId="45" xfId="0" applyFont="1" applyFill="1" applyBorder="1"/>
    <xf numFmtId="165" fontId="4" fillId="2" borderId="45" xfId="1" applyNumberFormat="1" applyFont="1" applyFill="1" applyBorder="1" applyAlignment="1">
      <alignment horizontal="center"/>
    </xf>
    <xf numFmtId="10" fontId="4" fillId="2" borderId="31" xfId="4" applyNumberFormat="1" applyFont="1" applyFill="1" applyBorder="1" applyAlignment="1">
      <alignment horizontal="center"/>
    </xf>
    <xf numFmtId="0" fontId="14" fillId="0" borderId="0" xfId="5" applyFill="1"/>
    <xf numFmtId="0" fontId="14" fillId="0" borderId="24" xfId="5" applyFill="1" applyBorder="1" applyAlignment="1">
      <alignment horizontal="center"/>
    </xf>
    <xf numFmtId="0" fontId="16" fillId="0" borderId="24" xfId="5" applyFont="1" applyFill="1" applyBorder="1" applyAlignment="1">
      <alignment horizontal="center" vertical="top" wrapText="1"/>
    </xf>
    <xf numFmtId="0" fontId="16" fillId="0" borderId="24" xfId="5" applyFont="1" applyFill="1" applyBorder="1" applyAlignment="1">
      <alignment horizontal="left" vertical="top" wrapText="1"/>
    </xf>
    <xf numFmtId="3" fontId="16" fillId="0" borderId="24" xfId="5" applyNumberFormat="1" applyFont="1" applyFill="1" applyBorder="1" applyAlignment="1">
      <alignment horizontal="right" vertical="top" wrapText="1"/>
    </xf>
    <xf numFmtId="0" fontId="17" fillId="0" borderId="24" xfId="5" applyFont="1" applyFill="1" applyBorder="1" applyAlignment="1">
      <alignment horizontal="center" vertical="top" wrapText="1"/>
    </xf>
    <xf numFmtId="0" fontId="17" fillId="0" borderId="24" xfId="5" applyFont="1" applyFill="1" applyBorder="1" applyAlignment="1">
      <alignment horizontal="left" vertical="top" wrapText="1"/>
    </xf>
    <xf numFmtId="3" fontId="17" fillId="0" borderId="24" xfId="5" applyNumberFormat="1" applyFont="1" applyFill="1" applyBorder="1" applyAlignment="1">
      <alignment horizontal="right" vertical="top" wrapText="1"/>
    </xf>
    <xf numFmtId="0" fontId="18" fillId="0" borderId="0" xfId="5" applyFont="1" applyFill="1"/>
    <xf numFmtId="0" fontId="19" fillId="0" borderId="24" xfId="5" applyFont="1" applyBorder="1" applyAlignment="1">
      <alignment horizontal="center" vertical="center" wrapText="1"/>
    </xf>
    <xf numFmtId="0" fontId="18" fillId="0" borderId="24" xfId="5" applyFont="1" applyFill="1" applyBorder="1" applyAlignment="1">
      <alignment horizontal="center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20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3" fontId="20" fillId="0" borderId="0" xfId="0" applyNumberFormat="1" applyFont="1" applyFill="1" applyAlignment="1">
      <alignment horizontal="right" vertical="top" wrapText="1"/>
    </xf>
    <xf numFmtId="0" fontId="14" fillId="0" borderId="0" xfId="5"/>
    <xf numFmtId="0" fontId="3" fillId="0" borderId="24" xfId="6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6" applyFont="1" applyAlignment="1">
      <alignment horizontal="center"/>
    </xf>
    <xf numFmtId="0" fontId="14" fillId="0" borderId="0" xfId="5" applyFill="1"/>
    <xf numFmtId="0" fontId="3" fillId="0" borderId="0" xfId="2" applyFont="1" applyFill="1" applyAlignment="1">
      <alignment horizontal="center" vertical="center"/>
    </xf>
    <xf numFmtId="0" fontId="22" fillId="0" borderId="24" xfId="5" applyFont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4" fillId="0" borderId="24" xfId="5" applyFill="1" applyBorder="1" applyAlignment="1">
      <alignment horizontal="center" vertical="center"/>
    </xf>
    <xf numFmtId="0" fontId="14" fillId="0" borderId="0" xfId="5" applyFill="1" applyAlignment="1">
      <alignment vertical="center"/>
    </xf>
    <xf numFmtId="0" fontId="18" fillId="0" borderId="0" xfId="5" applyFont="1"/>
    <xf numFmtId="0" fontId="18" fillId="0" borderId="0" xfId="5" applyFont="1" applyFill="1" applyAlignment="1">
      <alignment horizontal="center" vertical="center"/>
    </xf>
    <xf numFmtId="0" fontId="19" fillId="0" borderId="24" xfId="5" applyFont="1" applyFill="1" applyBorder="1" applyAlignment="1">
      <alignment horizontal="center" vertical="center" wrapText="1"/>
    </xf>
    <xf numFmtId="0" fontId="18" fillId="0" borderId="24" xfId="5" applyFont="1" applyFill="1" applyBorder="1" applyAlignment="1">
      <alignment horizontal="center" vertical="center"/>
    </xf>
    <xf numFmtId="0" fontId="18" fillId="0" borderId="0" xfId="5" applyFont="1" applyFill="1" applyAlignment="1">
      <alignment vertical="center"/>
    </xf>
    <xf numFmtId="0" fontId="20" fillId="0" borderId="24" xfId="5" applyFont="1" applyFill="1" applyBorder="1" applyAlignment="1">
      <alignment horizontal="center" vertical="top" wrapText="1"/>
    </xf>
    <xf numFmtId="0" fontId="20" fillId="0" borderId="24" xfId="5" applyFont="1" applyFill="1" applyBorder="1" applyAlignment="1">
      <alignment horizontal="left" vertical="top" wrapText="1"/>
    </xf>
    <xf numFmtId="3" fontId="20" fillId="0" borderId="24" xfId="5" applyNumberFormat="1" applyFont="1" applyFill="1" applyBorder="1" applyAlignment="1">
      <alignment horizontal="right" vertical="top" wrapText="1"/>
    </xf>
    <xf numFmtId="0" fontId="6" fillId="0" borderId="24" xfId="5" applyFont="1" applyFill="1" applyBorder="1" applyAlignment="1">
      <alignment horizontal="center" vertical="top" wrapText="1"/>
    </xf>
    <xf numFmtId="0" fontId="6" fillId="0" borderId="24" xfId="5" applyFont="1" applyFill="1" applyBorder="1" applyAlignment="1">
      <alignment horizontal="left" vertical="top" wrapText="1"/>
    </xf>
    <xf numFmtId="3" fontId="6" fillId="0" borderId="24" xfId="5" applyNumberFormat="1" applyFont="1" applyFill="1" applyBorder="1" applyAlignment="1">
      <alignment horizontal="right" vertical="top" wrapText="1"/>
    </xf>
    <xf numFmtId="0" fontId="22" fillId="0" borderId="24" xfId="5" applyFont="1" applyBorder="1" applyAlignment="1">
      <alignment horizontal="center" wrapText="1"/>
    </xf>
    <xf numFmtId="0" fontId="14" fillId="0" borderId="24" xfId="5" applyFill="1" applyBorder="1" applyAlignment="1">
      <alignment horizontal="center" vertical="center" wrapText="1"/>
    </xf>
    <xf numFmtId="0" fontId="3" fillId="5" borderId="24" xfId="5" applyFont="1" applyFill="1" applyBorder="1" applyAlignment="1">
      <alignment horizontal="center" vertical="top" wrapText="1"/>
    </xf>
    <xf numFmtId="0" fontId="12" fillId="0" borderId="24" xfId="6" applyFont="1" applyBorder="1" applyAlignment="1">
      <alignment horizontal="center" vertical="center" wrapText="1"/>
    </xf>
    <xf numFmtId="0" fontId="15" fillId="5" borderId="24" xfId="5" applyFont="1" applyFill="1" applyBorder="1" applyAlignment="1">
      <alignment horizontal="center" vertical="top" wrapText="1"/>
    </xf>
    <xf numFmtId="0" fontId="15" fillId="5" borderId="24" xfId="5" applyFont="1" applyFill="1" applyBorder="1" applyAlignment="1">
      <alignment horizontal="center" vertical="center" wrapText="1"/>
    </xf>
    <xf numFmtId="0" fontId="23" fillId="5" borderId="24" xfId="5" applyFont="1" applyFill="1" applyBorder="1" applyAlignment="1">
      <alignment horizontal="center" vertical="center" wrapText="1"/>
    </xf>
    <xf numFmtId="0" fontId="24" fillId="5" borderId="24" xfId="5" applyFont="1" applyFill="1" applyBorder="1" applyAlignment="1">
      <alignment horizontal="center" vertical="center" wrapText="1"/>
    </xf>
    <xf numFmtId="0" fontId="3" fillId="5" borderId="24" xfId="5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40" xfId="0" applyFont="1" applyBorder="1" applyAlignment="1">
      <alignment horizontal="right"/>
    </xf>
    <xf numFmtId="0" fontId="0" fillId="0" borderId="40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4" fillId="2" borderId="2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35" xfId="0" applyFont="1" applyFill="1" applyBorder="1" applyAlignment="1">
      <alignment vertical="center" wrapText="1"/>
    </xf>
    <xf numFmtId="0" fontId="4" fillId="4" borderId="36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wrapText="1"/>
    </xf>
    <xf numFmtId="0" fontId="4" fillId="2" borderId="29" xfId="2" applyFont="1" applyFill="1" applyBorder="1" applyAlignment="1">
      <alignment vertical="center" wrapText="1"/>
    </xf>
    <xf numFmtId="0" fontId="4" fillId="2" borderId="6" xfId="2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5" borderId="24" xfId="5" applyFont="1" applyFill="1" applyBorder="1" applyAlignment="1">
      <alignment horizontal="center" vertical="center" wrapText="1"/>
    </xf>
    <xf numFmtId="0" fontId="18" fillId="5" borderId="24" xfId="5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5" borderId="24" xfId="5" applyFont="1" applyFill="1" applyBorder="1" applyAlignment="1">
      <alignment horizontal="center" vertical="top" wrapText="1"/>
    </xf>
    <xf numFmtId="0" fontId="18" fillId="5" borderId="24" xfId="5" applyFont="1" applyFill="1" applyBorder="1"/>
    <xf numFmtId="0" fontId="3" fillId="0" borderId="0" xfId="6" applyFont="1" applyAlignment="1">
      <alignment horizontal="center"/>
    </xf>
    <xf numFmtId="0" fontId="15" fillId="5" borderId="24" xfId="5" applyFont="1" applyFill="1" applyBorder="1" applyAlignment="1">
      <alignment horizontal="center" vertical="top" wrapText="1"/>
    </xf>
    <xf numFmtId="0" fontId="14" fillId="5" borderId="24" xfId="5" applyFill="1" applyBorder="1"/>
    <xf numFmtId="0" fontId="3" fillId="0" borderId="0" xfId="2" applyFont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5" fillId="5" borderId="24" xfId="5" applyFont="1" applyFill="1" applyBorder="1" applyAlignment="1">
      <alignment horizontal="center" vertical="center" wrapText="1"/>
    </xf>
    <xf numFmtId="0" fontId="14" fillId="5" borderId="24" xfId="5" applyFill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7">
    <cellStyle name="Ezres" xfId="1" builtinId="3"/>
    <cellStyle name="Ezres 2" xfId="3"/>
    <cellStyle name="Normál" xfId="0" builtinId="0"/>
    <cellStyle name="Normál 2" xfId="2"/>
    <cellStyle name="Normál 3" xfId="5"/>
    <cellStyle name="Normál_Mindszentkálla zárszámadás 2013." xfId="6"/>
    <cellStyle name="Százalék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D25" sqref="D25"/>
    </sheetView>
  </sheetViews>
  <sheetFormatPr defaultColWidth="8.875" defaultRowHeight="15.75" x14ac:dyDescent="0.25"/>
  <cols>
    <col min="1" max="1" width="3.75" customWidth="1"/>
    <col min="2" max="2" width="3.375" customWidth="1"/>
    <col min="3" max="3" width="4.125" customWidth="1"/>
    <col min="4" max="4" width="45.125" customWidth="1"/>
    <col min="5" max="5" width="16.625" customWidth="1"/>
    <col min="6" max="6" width="16.25" customWidth="1"/>
    <col min="7" max="7" width="13.75" customWidth="1"/>
    <col min="8" max="8" width="12.125" customWidth="1"/>
  </cols>
  <sheetData>
    <row r="1" spans="1:8" s="1" customFormat="1" x14ac:dyDescent="0.25">
      <c r="B1" s="221"/>
      <c r="C1" s="221"/>
      <c r="D1" s="221"/>
    </row>
    <row r="2" spans="1:8" s="2" customFormat="1" x14ac:dyDescent="0.25">
      <c r="A2" s="226" t="s">
        <v>0</v>
      </c>
      <c r="B2" s="227"/>
      <c r="C2" s="227"/>
      <c r="D2" s="227"/>
      <c r="E2" s="227"/>
      <c r="F2" s="227"/>
      <c r="G2" s="227"/>
      <c r="H2" s="227"/>
    </row>
    <row r="3" spans="1:8" s="2" customFormat="1" ht="21.75" customHeight="1" x14ac:dyDescent="0.25">
      <c r="A3" s="226" t="s">
        <v>206</v>
      </c>
      <c r="B3" s="228"/>
      <c r="C3" s="228"/>
      <c r="D3" s="228"/>
      <c r="E3" s="228"/>
      <c r="F3" s="228"/>
      <c r="G3" s="228"/>
      <c r="H3" s="228"/>
    </row>
    <row r="4" spans="1:8" s="2" customFormat="1" ht="21.75" customHeight="1" x14ac:dyDescent="0.25">
      <c r="B4" s="3"/>
      <c r="C4" s="3"/>
      <c r="D4" s="3"/>
      <c r="E4" s="3"/>
    </row>
    <row r="5" spans="1:8" s="73" customFormat="1" ht="21.75" customHeight="1" x14ac:dyDescent="0.25">
      <c r="A5" s="61" t="s">
        <v>131</v>
      </c>
      <c r="B5" s="71" t="s">
        <v>147</v>
      </c>
      <c r="C5" s="71" t="s">
        <v>148</v>
      </c>
      <c r="D5" s="71" t="s">
        <v>149</v>
      </c>
      <c r="E5" s="71" t="s">
        <v>150</v>
      </c>
      <c r="F5" s="71" t="s">
        <v>151</v>
      </c>
      <c r="G5" s="71" t="s">
        <v>217</v>
      </c>
      <c r="H5" s="71" t="s">
        <v>245</v>
      </c>
    </row>
    <row r="6" spans="1:8" s="2" customFormat="1" ht="65.45" customHeight="1" x14ac:dyDescent="0.25">
      <c r="A6" s="71" t="s">
        <v>132</v>
      </c>
      <c r="B6" s="222" t="s">
        <v>1</v>
      </c>
      <c r="C6" s="223"/>
      <c r="D6" s="223"/>
      <c r="E6" s="62" t="s">
        <v>2</v>
      </c>
      <c r="F6" s="62" t="s">
        <v>2</v>
      </c>
      <c r="G6" s="128" t="s">
        <v>257</v>
      </c>
      <c r="H6" s="128" t="s">
        <v>258</v>
      </c>
    </row>
    <row r="7" spans="1:8" s="2" customFormat="1" ht="30" customHeight="1" x14ac:dyDescent="0.25">
      <c r="A7" s="71" t="s">
        <v>133</v>
      </c>
      <c r="B7" s="224"/>
      <c r="C7" s="225"/>
      <c r="D7" s="225"/>
      <c r="E7" s="43" t="s">
        <v>109</v>
      </c>
      <c r="F7" s="43" t="s">
        <v>242</v>
      </c>
      <c r="G7" s="129" t="s">
        <v>260</v>
      </c>
      <c r="H7" s="130" t="s">
        <v>259</v>
      </c>
    </row>
    <row r="8" spans="1:8" s="2" customFormat="1" ht="30" customHeight="1" x14ac:dyDescent="0.25">
      <c r="A8" s="71" t="s">
        <v>134</v>
      </c>
      <c r="B8" s="5"/>
      <c r="C8" s="5" t="s">
        <v>3</v>
      </c>
      <c r="D8" s="5"/>
      <c r="E8" s="6">
        <f>SUM(E9:E11)</f>
        <v>199442500</v>
      </c>
      <c r="F8" s="6">
        <f>SUM(F9:F11)</f>
        <v>210357924</v>
      </c>
      <c r="G8" s="6">
        <f t="shared" ref="G8" si="0">SUM(G9:G11)</f>
        <v>210355942</v>
      </c>
      <c r="H8" s="155">
        <f>G8/F8</f>
        <v>0.99999057796368063</v>
      </c>
    </row>
    <row r="9" spans="1:8" s="2" customFormat="1" ht="18" customHeight="1" x14ac:dyDescent="0.25">
      <c r="A9" s="71" t="s">
        <v>135</v>
      </c>
      <c r="B9" s="2" t="s">
        <v>4</v>
      </c>
      <c r="C9" s="2" t="s">
        <v>5</v>
      </c>
      <c r="E9" s="7">
        <f>Bevételek!G34</f>
        <v>2500000</v>
      </c>
      <c r="F9" s="7">
        <f>Bevételek!H34</f>
        <v>13414424</v>
      </c>
      <c r="G9" s="7">
        <f>Bevételek!I34</f>
        <v>13414424</v>
      </c>
      <c r="H9" s="156">
        <f>G9/F9</f>
        <v>1</v>
      </c>
    </row>
    <row r="10" spans="1:8" s="2" customFormat="1" ht="16.5" customHeight="1" x14ac:dyDescent="0.25">
      <c r="A10" s="71" t="s">
        <v>136</v>
      </c>
      <c r="B10" s="2" t="s">
        <v>6</v>
      </c>
      <c r="C10" s="2" t="s">
        <v>7</v>
      </c>
      <c r="E10" s="7">
        <f>Bevételek!G35</f>
        <v>1000</v>
      </c>
      <c r="F10" s="7">
        <f>Bevételek!H35</f>
        <v>2000</v>
      </c>
      <c r="G10" s="7">
        <f>Bevételek!I35</f>
        <v>18</v>
      </c>
      <c r="H10" s="156">
        <f t="shared" ref="H10:H19" si="1">G10/F10</f>
        <v>8.9999999999999993E-3</v>
      </c>
    </row>
    <row r="11" spans="1:8" s="2" customFormat="1" ht="16.5" customHeight="1" x14ac:dyDescent="0.25">
      <c r="A11" s="71" t="s">
        <v>137</v>
      </c>
      <c r="B11" s="2" t="s">
        <v>8</v>
      </c>
      <c r="C11" s="2" t="s">
        <v>9</v>
      </c>
      <c r="E11" s="7">
        <f>Bevételek!G36</f>
        <v>196941500</v>
      </c>
      <c r="F11" s="7">
        <f>Bevételek!H36</f>
        <v>196941500</v>
      </c>
      <c r="G11" s="7">
        <f>Bevételek!I36</f>
        <v>196941500</v>
      </c>
      <c r="H11" s="156">
        <f t="shared" si="1"/>
        <v>1</v>
      </c>
    </row>
    <row r="12" spans="1:8" s="2" customFormat="1" ht="29.25" customHeight="1" x14ac:dyDescent="0.25">
      <c r="A12" s="71" t="s">
        <v>138</v>
      </c>
      <c r="B12" s="8" t="s">
        <v>10</v>
      </c>
      <c r="C12" s="8"/>
      <c r="D12" s="8"/>
      <c r="E12" s="9">
        <f>SUM(E8)</f>
        <v>199442500</v>
      </c>
      <c r="F12" s="9">
        <f>SUM(F8)</f>
        <v>210357924</v>
      </c>
      <c r="G12" s="9">
        <f t="shared" ref="G12" si="2">SUM(G8)</f>
        <v>210355942</v>
      </c>
      <c r="H12" s="157">
        <f t="shared" si="1"/>
        <v>0.99999057796368063</v>
      </c>
    </row>
    <row r="13" spans="1:8" s="2" customFormat="1" ht="36.75" customHeight="1" x14ac:dyDescent="0.25">
      <c r="A13" s="71" t="s">
        <v>139</v>
      </c>
      <c r="B13" s="5"/>
      <c r="C13" s="5" t="s">
        <v>11</v>
      </c>
      <c r="D13" s="5"/>
      <c r="E13" s="6">
        <f>SUM(E14:E18)</f>
        <v>199442499.81</v>
      </c>
      <c r="F13" s="6">
        <f>SUM(F14:F18)</f>
        <v>210357923.56999999</v>
      </c>
      <c r="G13" s="6">
        <f t="shared" ref="G13" si="3">SUM(G14:G18)</f>
        <v>188454533.75999999</v>
      </c>
      <c r="H13" s="155">
        <f t="shared" si="1"/>
        <v>0.89587561315363862</v>
      </c>
    </row>
    <row r="14" spans="1:8" s="2" customFormat="1" ht="18" customHeight="1" x14ac:dyDescent="0.25">
      <c r="A14" s="71" t="s">
        <v>140</v>
      </c>
      <c r="B14" s="2" t="s">
        <v>12</v>
      </c>
      <c r="C14" s="2" t="s">
        <v>13</v>
      </c>
      <c r="E14" s="7">
        <f>Kiadások!G93</f>
        <v>151250000</v>
      </c>
      <c r="F14" s="7">
        <f>Kiadások!H93</f>
        <v>159595248</v>
      </c>
      <c r="G14" s="7">
        <f>Kiadások!I93</f>
        <v>149659523</v>
      </c>
      <c r="H14" s="156">
        <f t="shared" si="1"/>
        <v>0.93774423032946441</v>
      </c>
    </row>
    <row r="15" spans="1:8" s="2" customFormat="1" ht="18" customHeight="1" x14ac:dyDescent="0.25">
      <c r="A15" s="71" t="s">
        <v>141</v>
      </c>
      <c r="B15" s="2" t="s">
        <v>14</v>
      </c>
      <c r="C15" s="2" t="s">
        <v>15</v>
      </c>
      <c r="E15" s="7">
        <f>Kiadások!G94</f>
        <v>20372500</v>
      </c>
      <c r="F15" s="7">
        <f>Kiadások!H94</f>
        <v>21465109</v>
      </c>
      <c r="G15" s="7">
        <f>Kiadások!I94</f>
        <v>20378136</v>
      </c>
      <c r="H15" s="156">
        <f t="shared" si="1"/>
        <v>0.9493609373239148</v>
      </c>
    </row>
    <row r="16" spans="1:8" s="2" customFormat="1" ht="16.5" customHeight="1" x14ac:dyDescent="0.25">
      <c r="A16" s="71" t="s">
        <v>142</v>
      </c>
      <c r="B16" s="2" t="s">
        <v>16</v>
      </c>
      <c r="C16" s="2" t="s">
        <v>17</v>
      </c>
      <c r="E16" s="7">
        <f>Kiadások!G95</f>
        <v>22820000</v>
      </c>
      <c r="F16" s="7">
        <f>Kiadások!H95</f>
        <v>24177567</v>
      </c>
      <c r="G16" s="7">
        <f>Kiadások!I95</f>
        <v>16066888</v>
      </c>
      <c r="H16" s="156">
        <f t="shared" si="1"/>
        <v>0.66453700655653236</v>
      </c>
    </row>
    <row r="17" spans="1:8" s="2" customFormat="1" ht="16.5" customHeight="1" x14ac:dyDescent="0.25">
      <c r="A17" s="71" t="s">
        <v>143</v>
      </c>
      <c r="B17" s="2" t="s">
        <v>18</v>
      </c>
      <c r="C17" s="220" t="s">
        <v>19</v>
      </c>
      <c r="D17" s="220"/>
      <c r="E17" s="7">
        <f>Kiadások!G96</f>
        <v>3000000</v>
      </c>
      <c r="F17" s="7">
        <f>Kiadások!H96</f>
        <v>3000000</v>
      </c>
      <c r="G17" s="7">
        <f>Kiadások!I96</f>
        <v>2017495</v>
      </c>
      <c r="H17" s="156">
        <f t="shared" si="1"/>
        <v>0.67249833333333331</v>
      </c>
    </row>
    <row r="18" spans="1:8" s="2" customFormat="1" ht="16.5" customHeight="1" x14ac:dyDescent="0.25">
      <c r="A18" s="71" t="s">
        <v>144</v>
      </c>
      <c r="B18" s="2" t="s">
        <v>122</v>
      </c>
      <c r="C18" s="220" t="s">
        <v>116</v>
      </c>
      <c r="D18" s="220"/>
      <c r="E18" s="7">
        <f>Kiadások!G97</f>
        <v>1999999.81</v>
      </c>
      <c r="F18" s="7">
        <f>Kiadások!H97</f>
        <v>2119999.5700000003</v>
      </c>
      <c r="G18" s="7">
        <f>Kiadások!I97</f>
        <v>332491.76</v>
      </c>
      <c r="H18" s="156">
        <f t="shared" si="1"/>
        <v>0.15683576766008495</v>
      </c>
    </row>
    <row r="19" spans="1:8" s="2" customFormat="1" ht="30.75" customHeight="1" x14ac:dyDescent="0.25">
      <c r="A19" s="71" t="s">
        <v>145</v>
      </c>
      <c r="B19" s="8" t="s">
        <v>20</v>
      </c>
      <c r="C19" s="8"/>
      <c r="D19" s="8"/>
      <c r="E19" s="9">
        <f>SUM(E13)</f>
        <v>199442499.81</v>
      </c>
      <c r="F19" s="9">
        <f>SUM(F13)</f>
        <v>210357923.56999999</v>
      </c>
      <c r="G19" s="9">
        <f t="shared" ref="G19" si="4">SUM(G13)</f>
        <v>188454533.75999999</v>
      </c>
      <c r="H19" s="155">
        <f t="shared" si="1"/>
        <v>0.89587561315363862</v>
      </c>
    </row>
    <row r="20" spans="1:8" s="2" customFormat="1" ht="15.75" customHeight="1" x14ac:dyDescent="0.25">
      <c r="B20" s="5"/>
      <c r="C20" s="5"/>
      <c r="D20" s="5"/>
      <c r="E20" s="10"/>
      <c r="F20" s="10"/>
    </row>
    <row r="21" spans="1:8" s="2" customFormat="1" x14ac:dyDescent="0.25">
      <c r="E21" s="68"/>
      <c r="F21" s="45"/>
    </row>
    <row r="22" spans="1:8" s="2" customFormat="1" x14ac:dyDescent="0.25"/>
  </sheetData>
  <sheetProtection selectLockedCells="1" selectUnlockedCells="1"/>
  <mergeCells count="6">
    <mergeCell ref="C18:D18"/>
    <mergeCell ref="B1:D1"/>
    <mergeCell ref="B6:D7"/>
    <mergeCell ref="C17:D17"/>
    <mergeCell ref="A2:H2"/>
    <mergeCell ref="A3:H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5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Normal="100" zoomScaleSheetLayoutView="100" workbookViewId="0">
      <selection activeCell="G32" sqref="G32"/>
    </sheetView>
  </sheetViews>
  <sheetFormatPr defaultColWidth="8.875" defaultRowHeight="15.75" x14ac:dyDescent="0.25"/>
  <cols>
    <col min="1" max="1" width="3.75" style="3" customWidth="1"/>
    <col min="2" max="2" width="4" customWidth="1"/>
    <col min="3" max="3" width="5.625" customWidth="1"/>
    <col min="4" max="5" width="6" customWidth="1"/>
    <col min="6" max="6" width="47.25" customWidth="1"/>
    <col min="7" max="7" width="15.25" style="11" customWidth="1"/>
    <col min="8" max="8" width="15.25" customWidth="1"/>
    <col min="9" max="9" width="13.875" customWidth="1"/>
    <col min="10" max="10" width="11.875" customWidth="1"/>
  </cols>
  <sheetData>
    <row r="1" spans="1:10" s="2" customFormat="1" ht="21.75" customHeight="1" x14ac:dyDescent="0.25">
      <c r="A1" s="226" t="s">
        <v>0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2" customFormat="1" ht="23.25" customHeight="1" x14ac:dyDescent="0.25">
      <c r="A2" s="226" t="s">
        <v>207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0" s="2" customFormat="1" ht="27" customHeight="1" x14ac:dyDescent="0.25">
      <c r="A3" s="229" t="s">
        <v>21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s="73" customFormat="1" ht="20.25" customHeight="1" x14ac:dyDescent="0.25">
      <c r="A4" s="61" t="s">
        <v>152</v>
      </c>
      <c r="B4" s="71" t="s">
        <v>147</v>
      </c>
      <c r="C4" s="71" t="s">
        <v>148</v>
      </c>
      <c r="D4" s="71" t="s">
        <v>149</v>
      </c>
      <c r="E4" s="71" t="s">
        <v>150</v>
      </c>
      <c r="F4" s="71" t="s">
        <v>151</v>
      </c>
      <c r="G4" s="71" t="s">
        <v>217</v>
      </c>
      <c r="H4" s="71" t="s">
        <v>245</v>
      </c>
      <c r="I4" s="71" t="s">
        <v>261</v>
      </c>
      <c r="J4" s="71" t="s">
        <v>262</v>
      </c>
    </row>
    <row r="5" spans="1:10" s="5" customFormat="1" ht="53.45" customHeight="1" x14ac:dyDescent="0.25">
      <c r="A5" s="63" t="s">
        <v>132</v>
      </c>
      <c r="B5" s="234" t="s">
        <v>22</v>
      </c>
      <c r="C5" s="234"/>
      <c r="D5" s="234"/>
      <c r="E5" s="234"/>
      <c r="F5" s="234"/>
      <c r="G5" s="67" t="s">
        <v>2</v>
      </c>
      <c r="H5" s="86" t="s">
        <v>2</v>
      </c>
      <c r="I5" s="131" t="s">
        <v>257</v>
      </c>
      <c r="J5" s="131" t="s">
        <v>258</v>
      </c>
    </row>
    <row r="6" spans="1:10" s="5" customFormat="1" ht="30" customHeight="1" x14ac:dyDescent="0.25">
      <c r="A6" s="63" t="s">
        <v>133</v>
      </c>
      <c r="B6" s="235"/>
      <c r="C6" s="236"/>
      <c r="D6" s="236"/>
      <c r="E6" s="236"/>
      <c r="F6" s="236"/>
      <c r="G6" s="4" t="s">
        <v>109</v>
      </c>
      <c r="H6" s="87" t="s">
        <v>242</v>
      </c>
      <c r="I6" s="132" t="s">
        <v>260</v>
      </c>
      <c r="J6" s="132" t="s">
        <v>259</v>
      </c>
    </row>
    <row r="7" spans="1:10" s="5" customFormat="1" ht="34.9" customHeight="1" x14ac:dyDescent="0.25">
      <c r="A7" s="63" t="s">
        <v>134</v>
      </c>
      <c r="B7" s="232" t="s">
        <v>23</v>
      </c>
      <c r="C7" s="233"/>
      <c r="D7" s="233"/>
      <c r="E7" s="233"/>
      <c r="F7" s="233"/>
      <c r="G7" s="39">
        <f>G8+G10</f>
        <v>2501000</v>
      </c>
      <c r="H7" s="39">
        <f>H8+H10</f>
        <v>3906024</v>
      </c>
      <c r="I7" s="39">
        <f t="shared" ref="I7:J7" si="0">I8+I10</f>
        <v>3905040</v>
      </c>
      <c r="J7" s="150">
        <f t="shared" si="0"/>
        <v>1.016</v>
      </c>
    </row>
    <row r="8" spans="1:10" s="5" customFormat="1" ht="18" customHeight="1" x14ac:dyDescent="0.25">
      <c r="A8" s="63" t="s">
        <v>135</v>
      </c>
      <c r="B8" s="5" t="s">
        <v>4</v>
      </c>
      <c r="C8" s="5" t="s">
        <v>24</v>
      </c>
      <c r="F8" s="12"/>
      <c r="G8" s="13">
        <f>G9</f>
        <v>2500000</v>
      </c>
      <c r="H8" s="13">
        <f>H9</f>
        <v>3905024</v>
      </c>
      <c r="I8" s="13">
        <f t="shared" ref="I8" si="1">I9</f>
        <v>3905024</v>
      </c>
      <c r="J8" s="145">
        <f>I8/H8</f>
        <v>1</v>
      </c>
    </row>
    <row r="9" spans="1:10" s="2" customFormat="1" ht="18" customHeight="1" x14ac:dyDescent="0.25">
      <c r="A9" s="63" t="s">
        <v>136</v>
      </c>
      <c r="C9" s="2" t="s">
        <v>25</v>
      </c>
      <c r="D9" s="2" t="s">
        <v>26</v>
      </c>
      <c r="F9" s="14"/>
      <c r="G9" s="15">
        <f>1700000+800000</f>
        <v>2500000</v>
      </c>
      <c r="H9" s="15">
        <f>3055400+849624</f>
        <v>3905024</v>
      </c>
      <c r="I9" s="15">
        <f t="shared" ref="I9" si="2">3055400+849624</f>
        <v>3905024</v>
      </c>
      <c r="J9" s="135">
        <f>I9/H9</f>
        <v>1</v>
      </c>
    </row>
    <row r="10" spans="1:10" s="5" customFormat="1" ht="18" customHeight="1" x14ac:dyDescent="0.25">
      <c r="A10" s="63" t="s">
        <v>137</v>
      </c>
      <c r="B10" s="5" t="s">
        <v>6</v>
      </c>
      <c r="C10" s="5" t="s">
        <v>7</v>
      </c>
      <c r="F10" s="12"/>
      <c r="G10" s="16">
        <f>SUM(G11:G12)</f>
        <v>1000</v>
      </c>
      <c r="H10" s="16">
        <f>SUM(H11:H12)</f>
        <v>1000</v>
      </c>
      <c r="I10" s="16">
        <f t="shared" ref="I10" si="3">SUM(I11:I12)</f>
        <v>16</v>
      </c>
      <c r="J10" s="134">
        <f>I10/H10</f>
        <v>1.6E-2</v>
      </c>
    </row>
    <row r="11" spans="1:10" s="2" customFormat="1" ht="18" customHeight="1" x14ac:dyDescent="0.25">
      <c r="A11" s="63" t="s">
        <v>138</v>
      </c>
      <c r="C11" s="2" t="s">
        <v>27</v>
      </c>
      <c r="D11" s="231" t="s">
        <v>28</v>
      </c>
      <c r="E11" s="231"/>
      <c r="F11" s="231"/>
      <c r="G11" s="15">
        <v>1000</v>
      </c>
      <c r="H11" s="15">
        <v>1000</v>
      </c>
      <c r="I11" s="15">
        <v>15</v>
      </c>
      <c r="J11" s="135">
        <f>I11/H11</f>
        <v>1.4999999999999999E-2</v>
      </c>
    </row>
    <row r="12" spans="1:10" s="2" customFormat="1" ht="18" customHeight="1" x14ac:dyDescent="0.25">
      <c r="A12" s="63" t="s">
        <v>139</v>
      </c>
      <c r="C12" s="2" t="s">
        <v>29</v>
      </c>
      <c r="D12" s="18" t="s">
        <v>30</v>
      </c>
      <c r="E12" s="18"/>
      <c r="F12" s="17"/>
      <c r="G12" s="15">
        <v>0</v>
      </c>
      <c r="H12" s="15">
        <v>0</v>
      </c>
      <c r="I12" s="15">
        <v>1</v>
      </c>
      <c r="J12" s="146"/>
    </row>
    <row r="13" spans="1:10" s="5" customFormat="1" ht="34.15" customHeight="1" x14ac:dyDescent="0.25">
      <c r="A13" s="63" t="s">
        <v>140</v>
      </c>
      <c r="B13" s="232" t="s">
        <v>240</v>
      </c>
      <c r="C13" s="233"/>
      <c r="D13" s="233"/>
      <c r="E13" s="233"/>
      <c r="F13" s="233"/>
      <c r="G13" s="109">
        <f>G14+G17</f>
        <v>0</v>
      </c>
      <c r="H13" s="109">
        <f>H14+H17</f>
        <v>9510400</v>
      </c>
      <c r="I13" s="109">
        <f t="shared" ref="I13:J13" si="4">I14+I17</f>
        <v>9509402</v>
      </c>
      <c r="J13" s="149">
        <f t="shared" si="4"/>
        <v>1.002</v>
      </c>
    </row>
    <row r="14" spans="1:10" s="2" customFormat="1" ht="15.75" customHeight="1" x14ac:dyDescent="0.25">
      <c r="A14" s="63" t="s">
        <v>141</v>
      </c>
      <c r="B14" s="110" t="s">
        <v>4</v>
      </c>
      <c r="C14" s="111" t="s">
        <v>5</v>
      </c>
      <c r="D14" s="111"/>
      <c r="E14" s="112"/>
      <c r="F14" s="113"/>
      <c r="G14" s="114">
        <f t="shared" ref="G14:I15" si="5">G15</f>
        <v>0</v>
      </c>
      <c r="H14" s="114">
        <f t="shared" si="5"/>
        <v>9509400</v>
      </c>
      <c r="I14" s="114">
        <f t="shared" si="5"/>
        <v>9509400</v>
      </c>
      <c r="J14" s="148">
        <f t="shared" ref="J14:J22" si="6">I14/H14</f>
        <v>1</v>
      </c>
    </row>
    <row r="15" spans="1:10" s="2" customFormat="1" ht="15.75" customHeight="1" x14ac:dyDescent="0.25">
      <c r="A15" s="63" t="s">
        <v>142</v>
      </c>
      <c r="B15" s="115"/>
      <c r="C15" s="83" t="s">
        <v>25</v>
      </c>
      <c r="D15" s="116" t="s">
        <v>26</v>
      </c>
      <c r="E15" s="111"/>
      <c r="F15" s="12"/>
      <c r="G15" s="22">
        <f t="shared" si="5"/>
        <v>0</v>
      </c>
      <c r="H15" s="22">
        <f t="shared" si="5"/>
        <v>9509400</v>
      </c>
      <c r="I15" s="22">
        <f t="shared" si="5"/>
        <v>9509400</v>
      </c>
      <c r="J15" s="147">
        <f t="shared" si="6"/>
        <v>1</v>
      </c>
    </row>
    <row r="16" spans="1:10" s="2" customFormat="1" ht="15.75" customHeight="1" x14ac:dyDescent="0.25">
      <c r="A16" s="63" t="s">
        <v>143</v>
      </c>
      <c r="B16" s="115"/>
      <c r="C16" s="83"/>
      <c r="D16" s="116" t="s">
        <v>244</v>
      </c>
      <c r="E16" s="111"/>
      <c r="F16" s="14"/>
      <c r="G16" s="22">
        <v>0</v>
      </c>
      <c r="H16" s="22">
        <v>9509400</v>
      </c>
      <c r="I16" s="22">
        <v>9509400</v>
      </c>
      <c r="J16" s="147">
        <f t="shared" si="6"/>
        <v>1</v>
      </c>
    </row>
    <row r="17" spans="1:10" s="5" customFormat="1" ht="18" customHeight="1" x14ac:dyDescent="0.25">
      <c r="A17" s="63" t="s">
        <v>144</v>
      </c>
      <c r="B17" s="111" t="s">
        <v>6</v>
      </c>
      <c r="C17" s="111" t="s">
        <v>7</v>
      </c>
      <c r="D17" s="111"/>
      <c r="E17" s="111"/>
      <c r="F17" s="117"/>
      <c r="G17" s="16">
        <f>SUM(G18:G18)</f>
        <v>0</v>
      </c>
      <c r="H17" s="16">
        <f>SUM(H18:H18)</f>
        <v>1000</v>
      </c>
      <c r="I17" s="16">
        <f t="shared" ref="I17" si="7">SUM(I18:I18)</f>
        <v>2</v>
      </c>
      <c r="J17" s="134">
        <f t="shared" si="6"/>
        <v>2E-3</v>
      </c>
    </row>
    <row r="18" spans="1:10" s="2" customFormat="1" ht="18" customHeight="1" x14ac:dyDescent="0.25">
      <c r="A18" s="63" t="s">
        <v>145</v>
      </c>
      <c r="B18" s="116"/>
      <c r="C18" s="118" t="s">
        <v>29</v>
      </c>
      <c r="D18" s="83" t="s">
        <v>241</v>
      </c>
      <c r="E18" s="83"/>
      <c r="F18" s="85"/>
      <c r="G18" s="15">
        <v>0</v>
      </c>
      <c r="H18" s="15">
        <v>1000</v>
      </c>
      <c r="I18" s="15">
        <v>2</v>
      </c>
      <c r="J18" s="135">
        <f t="shared" si="6"/>
        <v>2E-3</v>
      </c>
    </row>
    <row r="19" spans="1:10" s="2" customFormat="1" ht="36" customHeight="1" x14ac:dyDescent="0.25">
      <c r="A19" s="63" t="s">
        <v>146</v>
      </c>
      <c r="B19" s="232" t="s">
        <v>31</v>
      </c>
      <c r="C19" s="233"/>
      <c r="D19" s="233"/>
      <c r="E19" s="233"/>
      <c r="F19" s="233"/>
      <c r="G19" s="39">
        <f t="shared" ref="G19:I20" si="8">G20</f>
        <v>196941500</v>
      </c>
      <c r="H19" s="39">
        <f t="shared" si="8"/>
        <v>196941500</v>
      </c>
      <c r="I19" s="39">
        <f t="shared" si="8"/>
        <v>196941500</v>
      </c>
      <c r="J19" s="150">
        <f t="shared" si="6"/>
        <v>1</v>
      </c>
    </row>
    <row r="20" spans="1:10" s="2" customFormat="1" ht="18" customHeight="1" x14ac:dyDescent="0.25">
      <c r="A20" s="63" t="s">
        <v>153</v>
      </c>
      <c r="B20" s="5" t="s">
        <v>8</v>
      </c>
      <c r="C20" s="5" t="s">
        <v>9</v>
      </c>
      <c r="D20" s="5"/>
      <c r="E20" s="5"/>
      <c r="F20" s="12"/>
      <c r="G20" s="114">
        <f t="shared" si="8"/>
        <v>196941500</v>
      </c>
      <c r="H20" s="114">
        <f t="shared" si="8"/>
        <v>196941500</v>
      </c>
      <c r="I20" s="114">
        <f t="shared" si="8"/>
        <v>196941500</v>
      </c>
      <c r="J20" s="148">
        <f t="shared" si="6"/>
        <v>1</v>
      </c>
    </row>
    <row r="21" spans="1:10" s="2" customFormat="1" ht="18" customHeight="1" x14ac:dyDescent="0.25">
      <c r="A21" s="63" t="s">
        <v>154</v>
      </c>
      <c r="B21" s="5"/>
      <c r="C21" s="2" t="s">
        <v>32</v>
      </c>
      <c r="D21" s="2" t="s">
        <v>33</v>
      </c>
      <c r="F21" s="14"/>
      <c r="G21" s="21">
        <f>G22+G23</f>
        <v>196941500</v>
      </c>
      <c r="H21" s="21">
        <f>H22+H23</f>
        <v>196941500</v>
      </c>
      <c r="I21" s="21">
        <f t="shared" ref="I21" si="9">I22+I23</f>
        <v>196941500</v>
      </c>
      <c r="J21" s="151">
        <f t="shared" si="6"/>
        <v>1</v>
      </c>
    </row>
    <row r="22" spans="1:10" s="2" customFormat="1" ht="18" customHeight="1" x14ac:dyDescent="0.25">
      <c r="A22" s="63" t="s">
        <v>155</v>
      </c>
      <c r="B22" s="19"/>
      <c r="C22" s="18"/>
      <c r="D22" s="2" t="s">
        <v>34</v>
      </c>
      <c r="E22" s="5"/>
      <c r="F22" s="12"/>
      <c r="G22" s="22">
        <v>15528992</v>
      </c>
      <c r="H22" s="22">
        <v>15528992</v>
      </c>
      <c r="I22" s="22">
        <v>15528992</v>
      </c>
      <c r="J22" s="147">
        <f t="shared" si="6"/>
        <v>1</v>
      </c>
    </row>
    <row r="23" spans="1:10" s="2" customFormat="1" ht="18" customHeight="1" x14ac:dyDescent="0.25">
      <c r="A23" s="63" t="s">
        <v>156</v>
      </c>
      <c r="D23" s="2" t="s">
        <v>35</v>
      </c>
      <c r="E23" s="2" t="s">
        <v>36</v>
      </c>
      <c r="F23" s="14"/>
      <c r="G23" s="22">
        <f>SUM(G24:G32)</f>
        <v>181412508</v>
      </c>
      <c r="H23" s="22">
        <f>SUM(H24:H32)</f>
        <v>181412508</v>
      </c>
      <c r="I23" s="22">
        <f t="shared" ref="I23" si="10">SUM(I24:I32)</f>
        <v>181412508</v>
      </c>
      <c r="J23" s="147">
        <f t="shared" ref="J23:J32" si="11">I23/H23</f>
        <v>1</v>
      </c>
    </row>
    <row r="24" spans="1:10" s="2" customFormat="1" ht="18" customHeight="1" x14ac:dyDescent="0.25">
      <c r="A24" s="63" t="s">
        <v>157</v>
      </c>
      <c r="F24" s="14" t="s">
        <v>37</v>
      </c>
      <c r="G24" s="22">
        <v>76190931</v>
      </c>
      <c r="H24" s="22">
        <v>76190931</v>
      </c>
      <c r="I24" s="22">
        <v>76190931</v>
      </c>
      <c r="J24" s="147">
        <f t="shared" si="11"/>
        <v>1</v>
      </c>
    </row>
    <row r="25" spans="1:10" s="2" customFormat="1" ht="18" customHeight="1" x14ac:dyDescent="0.25">
      <c r="A25" s="63" t="s">
        <v>158</v>
      </c>
      <c r="F25" s="17" t="s">
        <v>38</v>
      </c>
      <c r="G25" s="22">
        <v>24170130</v>
      </c>
      <c r="H25" s="22">
        <v>24170130</v>
      </c>
      <c r="I25" s="22">
        <v>24170130</v>
      </c>
      <c r="J25" s="147">
        <f t="shared" si="11"/>
        <v>1</v>
      </c>
    </row>
    <row r="26" spans="1:10" s="2" customFormat="1" ht="18" customHeight="1" x14ac:dyDescent="0.25">
      <c r="A26" s="63" t="s">
        <v>159</v>
      </c>
      <c r="F26" s="17" t="s">
        <v>121</v>
      </c>
      <c r="G26" s="22">
        <v>2197284</v>
      </c>
      <c r="H26" s="22">
        <v>2197284</v>
      </c>
      <c r="I26" s="22">
        <v>2197284</v>
      </c>
      <c r="J26" s="147">
        <f t="shared" si="11"/>
        <v>1</v>
      </c>
    </row>
    <row r="27" spans="1:10" s="2" customFormat="1" ht="18" customHeight="1" x14ac:dyDescent="0.25">
      <c r="A27" s="63" t="s">
        <v>160</v>
      </c>
      <c r="F27" s="17" t="s">
        <v>39</v>
      </c>
      <c r="G27" s="22">
        <v>8044897</v>
      </c>
      <c r="H27" s="22">
        <v>8044897</v>
      </c>
      <c r="I27" s="22">
        <v>8044897</v>
      </c>
      <c r="J27" s="147">
        <f t="shared" si="11"/>
        <v>1</v>
      </c>
    </row>
    <row r="28" spans="1:10" s="2" customFormat="1" ht="18" customHeight="1" x14ac:dyDescent="0.25">
      <c r="A28" s="63" t="s">
        <v>161</v>
      </c>
      <c r="F28" s="17" t="s">
        <v>40</v>
      </c>
      <c r="G28" s="22">
        <v>12191385</v>
      </c>
      <c r="H28" s="22">
        <v>12191385</v>
      </c>
      <c r="I28" s="22">
        <v>12191385</v>
      </c>
      <c r="J28" s="147">
        <f t="shared" si="11"/>
        <v>1</v>
      </c>
    </row>
    <row r="29" spans="1:10" s="2" customFormat="1" ht="18" customHeight="1" x14ac:dyDescent="0.25">
      <c r="A29" s="63" t="s">
        <v>162</v>
      </c>
      <c r="F29" s="17" t="s">
        <v>42</v>
      </c>
      <c r="G29" s="22">
        <v>4678090</v>
      </c>
      <c r="H29" s="22">
        <v>4678090</v>
      </c>
      <c r="I29" s="22">
        <v>4678090</v>
      </c>
      <c r="J29" s="147">
        <f t="shared" si="11"/>
        <v>1</v>
      </c>
    </row>
    <row r="30" spans="1:10" s="2" customFormat="1" ht="18" customHeight="1" x14ac:dyDescent="0.25">
      <c r="A30" s="63" t="s">
        <v>163</v>
      </c>
      <c r="F30" s="17" t="s">
        <v>41</v>
      </c>
      <c r="G30" s="22">
        <v>7832256</v>
      </c>
      <c r="H30" s="22">
        <v>7832256</v>
      </c>
      <c r="I30" s="22">
        <v>7832256</v>
      </c>
      <c r="J30" s="147">
        <f t="shared" si="11"/>
        <v>1</v>
      </c>
    </row>
    <row r="31" spans="1:10" s="2" customFormat="1" ht="18" customHeight="1" x14ac:dyDescent="0.25">
      <c r="A31" s="63" t="s">
        <v>164</v>
      </c>
      <c r="F31" s="17" t="s">
        <v>43</v>
      </c>
      <c r="G31" s="22">
        <v>2906086</v>
      </c>
      <c r="H31" s="22">
        <v>2906086</v>
      </c>
      <c r="I31" s="22">
        <v>2906086</v>
      </c>
      <c r="J31" s="147">
        <f t="shared" si="11"/>
        <v>1</v>
      </c>
    </row>
    <row r="32" spans="1:10" s="2" customFormat="1" ht="18" customHeight="1" x14ac:dyDescent="0.25">
      <c r="A32" s="63" t="s">
        <v>165</v>
      </c>
      <c r="F32" s="17" t="s">
        <v>44</v>
      </c>
      <c r="G32" s="22">
        <v>43201449</v>
      </c>
      <c r="H32" s="22">
        <v>43201449</v>
      </c>
      <c r="I32" s="22">
        <v>43201449</v>
      </c>
      <c r="J32" s="147">
        <f t="shared" si="11"/>
        <v>1</v>
      </c>
    </row>
    <row r="33" spans="1:10" s="2" customFormat="1" ht="20.45" customHeight="1" x14ac:dyDescent="0.25">
      <c r="A33" s="63" t="s">
        <v>166</v>
      </c>
      <c r="B33" s="64" t="s">
        <v>45</v>
      </c>
      <c r="C33" s="34"/>
      <c r="D33" s="34"/>
      <c r="E33" s="34"/>
      <c r="F33" s="35"/>
      <c r="G33" s="38">
        <f>G7+G19</f>
        <v>199442500</v>
      </c>
      <c r="H33" s="38">
        <f>H7+H13+H19</f>
        <v>210357924</v>
      </c>
      <c r="I33" s="38">
        <f t="shared" ref="I33" si="12">I7+I13+I19</f>
        <v>210355942</v>
      </c>
      <c r="J33" s="152">
        <f>I33/H33</f>
        <v>0.99999057796368063</v>
      </c>
    </row>
    <row r="34" spans="1:10" s="2" customFormat="1" ht="18" customHeight="1" x14ac:dyDescent="0.25">
      <c r="A34" s="63" t="s">
        <v>167</v>
      </c>
      <c r="B34" s="19" t="s">
        <v>4</v>
      </c>
      <c r="C34" s="5" t="s">
        <v>5</v>
      </c>
      <c r="D34" s="19"/>
      <c r="E34" s="23"/>
      <c r="F34" s="20"/>
      <c r="G34" s="24">
        <f>G8</f>
        <v>2500000</v>
      </c>
      <c r="H34" s="24">
        <f>H8+H14</f>
        <v>13414424</v>
      </c>
      <c r="I34" s="24">
        <f t="shared" ref="I34" si="13">I8+I14</f>
        <v>13414424</v>
      </c>
      <c r="J34" s="153">
        <f>I34/H34</f>
        <v>1</v>
      </c>
    </row>
    <row r="35" spans="1:10" s="2" customFormat="1" ht="18" customHeight="1" x14ac:dyDescent="0.25">
      <c r="A35" s="63" t="s">
        <v>168</v>
      </c>
      <c r="B35" s="5" t="s">
        <v>6</v>
      </c>
      <c r="C35" s="5" t="s">
        <v>7</v>
      </c>
      <c r="D35" s="5"/>
      <c r="E35" s="5"/>
      <c r="F35" s="5"/>
      <c r="G35" s="24">
        <f>G10</f>
        <v>1000</v>
      </c>
      <c r="H35" s="24">
        <f>H10+H17</f>
        <v>2000</v>
      </c>
      <c r="I35" s="24">
        <f t="shared" ref="I35" si="14">I10+I17</f>
        <v>18</v>
      </c>
      <c r="J35" s="153">
        <f t="shared" ref="J35:J36" si="15">I35/H35</f>
        <v>8.9999999999999993E-3</v>
      </c>
    </row>
    <row r="36" spans="1:10" s="2" customFormat="1" ht="18" customHeight="1" x14ac:dyDescent="0.25">
      <c r="A36" s="63" t="s">
        <v>169</v>
      </c>
      <c r="B36" s="5" t="s">
        <v>8</v>
      </c>
      <c r="C36" s="5" t="s">
        <v>9</v>
      </c>
      <c r="D36" s="5"/>
      <c r="E36" s="5"/>
      <c r="F36" s="19"/>
      <c r="G36" s="25">
        <f>G20</f>
        <v>196941500</v>
      </c>
      <c r="H36" s="25">
        <f>H20</f>
        <v>196941500</v>
      </c>
      <c r="I36" s="25">
        <f t="shared" ref="I36" si="16">I20</f>
        <v>196941500</v>
      </c>
      <c r="J36" s="153">
        <f t="shared" si="15"/>
        <v>1</v>
      </c>
    </row>
    <row r="37" spans="1:10" s="2" customFormat="1" ht="21.6" customHeight="1" x14ac:dyDescent="0.25">
      <c r="A37" s="63" t="s">
        <v>170</v>
      </c>
      <c r="B37" s="65" t="s">
        <v>10</v>
      </c>
      <c r="C37" s="36"/>
      <c r="D37" s="36"/>
      <c r="E37" s="36"/>
      <c r="F37" s="36"/>
      <c r="G37" s="37">
        <f>SUM(G34:G36)</f>
        <v>199442500</v>
      </c>
      <c r="H37" s="37">
        <f>SUM(H34:H36)</f>
        <v>210357924</v>
      </c>
      <c r="I37" s="37">
        <f t="shared" ref="I37" si="17">SUM(I34:I36)</f>
        <v>210355942</v>
      </c>
      <c r="J37" s="154">
        <f>I37/H37</f>
        <v>0.99999057796368063</v>
      </c>
    </row>
    <row r="38" spans="1:10" s="2" customFormat="1" ht="18" customHeight="1" x14ac:dyDescent="0.25">
      <c r="A38" s="3"/>
      <c r="B38" s="1"/>
      <c r="C38" s="1"/>
      <c r="D38" s="1"/>
      <c r="E38" s="1"/>
      <c r="F38" s="1"/>
      <c r="G38" s="42"/>
      <c r="H38" s="45"/>
    </row>
    <row r="39" spans="1:10" s="2" customFormat="1" ht="18" customHeight="1" x14ac:dyDescent="0.25">
      <c r="A39" s="3"/>
      <c r="G39" s="46"/>
      <c r="H39" s="45"/>
    </row>
    <row r="40" spans="1:10" s="2" customFormat="1" ht="18" customHeight="1" x14ac:dyDescent="0.25">
      <c r="A40" s="3"/>
      <c r="G40" s="47"/>
    </row>
    <row r="41" spans="1:10" s="2" customFormat="1" ht="18" customHeight="1" x14ac:dyDescent="0.25">
      <c r="A41" s="3"/>
      <c r="B41"/>
      <c r="C41"/>
      <c r="D41"/>
      <c r="E41"/>
      <c r="F41"/>
      <c r="G41" s="53"/>
    </row>
    <row r="42" spans="1:10" s="2" customFormat="1" ht="18" customHeight="1" x14ac:dyDescent="0.25">
      <c r="A42" s="3"/>
      <c r="B42"/>
      <c r="C42"/>
      <c r="D42"/>
      <c r="E42"/>
      <c r="F42"/>
      <c r="G42" s="11"/>
    </row>
    <row r="43" spans="1:10" s="2" customFormat="1" ht="18" customHeight="1" x14ac:dyDescent="0.25">
      <c r="A43" s="3"/>
      <c r="B43"/>
      <c r="C43"/>
      <c r="D43"/>
      <c r="E43"/>
      <c r="F43"/>
      <c r="G43" s="11"/>
    </row>
    <row r="44" spans="1:10" s="2" customFormat="1" ht="18" customHeight="1" x14ac:dyDescent="0.25">
      <c r="A44" s="3"/>
      <c r="B44"/>
      <c r="C44"/>
      <c r="D44"/>
      <c r="E44"/>
      <c r="F44"/>
      <c r="G44" s="11"/>
    </row>
    <row r="45" spans="1:10" s="2" customFormat="1" ht="18" customHeight="1" x14ac:dyDescent="0.25">
      <c r="A45" s="3"/>
      <c r="B45"/>
      <c r="C45"/>
      <c r="D45"/>
      <c r="E45"/>
      <c r="F45"/>
      <c r="G45" s="11"/>
    </row>
    <row r="46" spans="1:10" s="5" customFormat="1" x14ac:dyDescent="0.25">
      <c r="A46" s="3"/>
      <c r="B46"/>
      <c r="C46"/>
      <c r="D46"/>
      <c r="E46"/>
      <c r="F46"/>
      <c r="G46" s="11"/>
    </row>
    <row r="47" spans="1:10" s="1" customFormat="1" x14ac:dyDescent="0.25">
      <c r="A47" s="66"/>
      <c r="B47"/>
      <c r="C47"/>
      <c r="D47"/>
      <c r="E47"/>
      <c r="F47"/>
      <c r="G47" s="11"/>
    </row>
    <row r="48" spans="1:10" s="2" customFormat="1" x14ac:dyDescent="0.25">
      <c r="A48" s="3"/>
      <c r="B48"/>
      <c r="C48"/>
      <c r="D48"/>
      <c r="E48"/>
      <c r="F48"/>
      <c r="G48" s="11"/>
    </row>
    <row r="49" spans="1:7" s="2" customFormat="1" x14ac:dyDescent="0.25">
      <c r="A49" s="3"/>
      <c r="B49"/>
      <c r="C49"/>
      <c r="D49"/>
      <c r="E49"/>
      <c r="F49"/>
      <c r="G49" s="11"/>
    </row>
  </sheetData>
  <sheetProtection selectLockedCells="1" selectUnlockedCells="1"/>
  <mergeCells count="8">
    <mergeCell ref="A1:J1"/>
    <mergeCell ref="A2:J2"/>
    <mergeCell ref="A3:J3"/>
    <mergeCell ref="D11:F11"/>
    <mergeCell ref="B19:F19"/>
    <mergeCell ref="B5:F6"/>
    <mergeCell ref="B7:F7"/>
    <mergeCell ref="B13:F13"/>
  </mergeCells>
  <printOptions headings="1" gridLines="1"/>
  <pageMargins left="0.7" right="0.7" top="0.75" bottom="0.75" header="0.51180555555555551" footer="0.51180555555555551"/>
  <pageSetup paperSize="9" scale="61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view="pageBreakPreview" zoomScaleNormal="100" zoomScaleSheetLayoutView="100" workbookViewId="0">
      <selection activeCell="I60" sqref="I60"/>
    </sheetView>
  </sheetViews>
  <sheetFormatPr defaultColWidth="8.875" defaultRowHeight="15.75" x14ac:dyDescent="0.25"/>
  <cols>
    <col min="1" max="1" width="4.625" style="73" customWidth="1"/>
    <col min="2" max="2" width="3.75" customWidth="1"/>
    <col min="3" max="3" width="4.25" customWidth="1"/>
    <col min="4" max="4" width="6.125" customWidth="1"/>
    <col min="5" max="5" width="54.125" customWidth="1"/>
    <col min="6" max="6" width="8.125" style="2" customWidth="1"/>
    <col min="7" max="7" width="15.25" style="2" customWidth="1"/>
    <col min="8" max="8" width="15.5" customWidth="1"/>
    <col min="9" max="9" width="15.125" customWidth="1"/>
    <col min="10" max="10" width="14.375" customWidth="1"/>
  </cols>
  <sheetData>
    <row r="1" spans="1:10" s="1" customFormat="1" x14ac:dyDescent="0.25">
      <c r="A1" s="72"/>
      <c r="B1" s="221"/>
      <c r="C1" s="221"/>
      <c r="D1" s="221"/>
      <c r="E1" s="221"/>
      <c r="F1" s="221"/>
      <c r="G1" s="2"/>
    </row>
    <row r="2" spans="1:10" s="2" customFormat="1" x14ac:dyDescent="0.25">
      <c r="A2" s="226" t="s">
        <v>0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0" s="2" customFormat="1" x14ac:dyDescent="0.25">
      <c r="A3" s="249" t="s">
        <v>208</v>
      </c>
      <c r="B3" s="250"/>
      <c r="C3" s="250"/>
      <c r="D3" s="250"/>
      <c r="E3" s="250"/>
      <c r="F3" s="250"/>
      <c r="G3" s="250"/>
      <c r="H3" s="250"/>
      <c r="I3" s="228"/>
      <c r="J3" s="228"/>
    </row>
    <row r="4" spans="1:10" s="2" customFormat="1" x14ac:dyDescent="0.25">
      <c r="A4" s="120"/>
      <c r="B4" s="121"/>
      <c r="C4" s="121"/>
      <c r="D4" s="121"/>
      <c r="E4" s="121"/>
      <c r="F4" s="121"/>
      <c r="G4" s="121"/>
      <c r="H4" s="121"/>
    </row>
    <row r="5" spans="1:10" s="5" customFormat="1" ht="20.45" customHeight="1" x14ac:dyDescent="0.25">
      <c r="A5" s="61" t="s">
        <v>152</v>
      </c>
      <c r="B5" s="78" t="s">
        <v>147</v>
      </c>
      <c r="C5" s="71" t="s">
        <v>148</v>
      </c>
      <c r="D5" s="71" t="s">
        <v>149</v>
      </c>
      <c r="E5" s="71" t="s">
        <v>150</v>
      </c>
      <c r="F5" s="71" t="s">
        <v>151</v>
      </c>
      <c r="G5" s="71" t="s">
        <v>217</v>
      </c>
      <c r="H5" s="71" t="s">
        <v>245</v>
      </c>
      <c r="I5" s="71" t="s">
        <v>261</v>
      </c>
      <c r="J5" s="71" t="s">
        <v>262</v>
      </c>
    </row>
    <row r="6" spans="1:10" s="5" customFormat="1" ht="53.45" customHeight="1" x14ac:dyDescent="0.25">
      <c r="A6" s="71" t="s">
        <v>132</v>
      </c>
      <c r="B6" s="240" t="s">
        <v>46</v>
      </c>
      <c r="C6" s="241"/>
      <c r="D6" s="241"/>
      <c r="E6" s="241"/>
      <c r="F6" s="244" t="s">
        <v>114</v>
      </c>
      <c r="G6" s="70" t="s">
        <v>2</v>
      </c>
      <c r="H6" s="70" t="s">
        <v>2</v>
      </c>
      <c r="I6" s="131" t="s">
        <v>257</v>
      </c>
      <c r="J6" s="131" t="s">
        <v>258</v>
      </c>
    </row>
    <row r="7" spans="1:10" s="5" customFormat="1" ht="34.9" customHeight="1" x14ac:dyDescent="0.25">
      <c r="A7" s="71" t="s">
        <v>133</v>
      </c>
      <c r="B7" s="242"/>
      <c r="C7" s="243"/>
      <c r="D7" s="243"/>
      <c r="E7" s="243"/>
      <c r="F7" s="245"/>
      <c r="G7" s="41" t="s">
        <v>109</v>
      </c>
      <c r="H7" s="41" t="s">
        <v>243</v>
      </c>
      <c r="I7" s="132" t="s">
        <v>260</v>
      </c>
      <c r="J7" s="133" t="s">
        <v>259</v>
      </c>
    </row>
    <row r="8" spans="1:10" s="5" customFormat="1" ht="31.5" customHeight="1" x14ac:dyDescent="0.25">
      <c r="A8" s="71" t="s">
        <v>134</v>
      </c>
      <c r="B8" s="246" t="s">
        <v>23</v>
      </c>
      <c r="C8" s="246"/>
      <c r="D8" s="246"/>
      <c r="E8" s="246"/>
      <c r="F8" s="52">
        <v>23</v>
      </c>
      <c r="G8" s="51">
        <f>SUM(G9+G21+G25+G60)</f>
        <v>196442499.81</v>
      </c>
      <c r="H8" s="51">
        <f>SUM(H9+H21+H25+H60)</f>
        <v>197847929.81</v>
      </c>
      <c r="I8" s="51">
        <f t="shared" ref="I8" si="0">SUM(I9+I21+I25+I60)</f>
        <v>176927045</v>
      </c>
      <c r="J8" s="138">
        <f>I8/H8</f>
        <v>0.89425775225401127</v>
      </c>
    </row>
    <row r="9" spans="1:10" s="5" customFormat="1" x14ac:dyDescent="0.25">
      <c r="A9" s="71" t="s">
        <v>135</v>
      </c>
      <c r="B9" s="19" t="s">
        <v>12</v>
      </c>
      <c r="C9" s="19" t="s">
        <v>13</v>
      </c>
      <c r="D9" s="19"/>
      <c r="E9" s="44"/>
      <c r="F9" s="26"/>
      <c r="G9" s="49">
        <f>SUM(G10)+G18</f>
        <v>151250000</v>
      </c>
      <c r="H9" s="49">
        <f>SUM(H10)+H18</f>
        <v>152557280</v>
      </c>
      <c r="I9" s="49">
        <f t="shared" ref="I9" si="1">SUM(I10)+I18</f>
        <v>142621555</v>
      </c>
      <c r="J9" s="134">
        <f>I10/H10</f>
        <v>0.93804936100561187</v>
      </c>
    </row>
    <row r="10" spans="1:10" s="2" customFormat="1" x14ac:dyDescent="0.25">
      <c r="A10" s="71" t="s">
        <v>136</v>
      </c>
      <c r="B10" s="18"/>
      <c r="C10" s="18" t="s">
        <v>47</v>
      </c>
      <c r="D10" s="18"/>
      <c r="E10" s="17" t="s">
        <v>48</v>
      </c>
      <c r="F10" s="27"/>
      <c r="G10" s="15">
        <f>SUM(G11:G17)</f>
        <v>150500000</v>
      </c>
      <c r="H10" s="15">
        <f>SUM(H11:H17)</f>
        <v>151807280</v>
      </c>
      <c r="I10" s="15">
        <f t="shared" ref="I10" si="2">SUM(I11:I17)</f>
        <v>142402722</v>
      </c>
      <c r="J10" s="135">
        <f>I10/H10</f>
        <v>0.93804936100561187</v>
      </c>
    </row>
    <row r="11" spans="1:10" s="2" customFormat="1" x14ac:dyDescent="0.25">
      <c r="A11" s="71" t="s">
        <v>137</v>
      </c>
      <c r="B11" s="18"/>
      <c r="C11" s="18"/>
      <c r="D11" s="18" t="s">
        <v>49</v>
      </c>
      <c r="E11" s="17" t="s">
        <v>50</v>
      </c>
      <c r="F11" s="27"/>
      <c r="G11" s="22">
        <v>131500000</v>
      </c>
      <c r="H11" s="22">
        <v>131406257</v>
      </c>
      <c r="I11" s="22">
        <v>123354881</v>
      </c>
      <c r="J11" s="135">
        <f t="shared" ref="J11:J20" si="3">I11/H11</f>
        <v>0.93872912763963745</v>
      </c>
    </row>
    <row r="12" spans="1:10" s="2" customFormat="1" x14ac:dyDescent="0.25">
      <c r="A12" s="71" t="s">
        <v>138</v>
      </c>
      <c r="B12" s="18"/>
      <c r="C12" s="18"/>
      <c r="D12" s="18" t="s">
        <v>105</v>
      </c>
      <c r="E12" s="17"/>
      <c r="F12" s="27"/>
      <c r="G12" s="22">
        <v>7000000</v>
      </c>
      <c r="H12" s="22">
        <f>8000000+751880</f>
        <v>8751880</v>
      </c>
      <c r="I12" s="22">
        <f t="shared" ref="I12" si="4">8000000+751880</f>
        <v>8751880</v>
      </c>
      <c r="J12" s="135">
        <f t="shared" si="3"/>
        <v>1</v>
      </c>
    </row>
    <row r="13" spans="1:10" s="2" customFormat="1" x14ac:dyDescent="0.25">
      <c r="A13" s="71" t="s">
        <v>139</v>
      </c>
      <c r="B13" s="18"/>
      <c r="C13" s="18"/>
      <c r="D13" s="18" t="s">
        <v>126</v>
      </c>
      <c r="E13" s="17" t="s">
        <v>127</v>
      </c>
      <c r="F13" s="27"/>
      <c r="G13" s="22">
        <v>1000000</v>
      </c>
      <c r="H13" s="22">
        <v>0</v>
      </c>
      <c r="I13" s="22">
        <v>0</v>
      </c>
      <c r="J13" s="135" t="s">
        <v>263</v>
      </c>
    </row>
    <row r="14" spans="1:10" s="2" customFormat="1" x14ac:dyDescent="0.25">
      <c r="A14" s="71" t="s">
        <v>140</v>
      </c>
      <c r="B14" s="18"/>
      <c r="C14" s="18"/>
      <c r="D14" s="18" t="s">
        <v>103</v>
      </c>
      <c r="E14" s="17" t="s">
        <v>104</v>
      </c>
      <c r="F14" s="27"/>
      <c r="G14" s="22">
        <v>0</v>
      </c>
      <c r="H14" s="22">
        <v>0</v>
      </c>
      <c r="I14" s="22">
        <v>0</v>
      </c>
      <c r="J14" s="135" t="s">
        <v>263</v>
      </c>
    </row>
    <row r="15" spans="1:10" s="2" customFormat="1" ht="17.45" customHeight="1" x14ac:dyDescent="0.25">
      <c r="A15" s="71" t="s">
        <v>141</v>
      </c>
      <c r="B15" s="18"/>
      <c r="C15" s="18"/>
      <c r="D15" s="18" t="s">
        <v>51</v>
      </c>
      <c r="E15" s="17" t="s">
        <v>52</v>
      </c>
      <c r="F15" s="27"/>
      <c r="G15" s="15">
        <v>6900000</v>
      </c>
      <c r="H15" s="15">
        <v>6900000</v>
      </c>
      <c r="I15" s="15">
        <v>6608606</v>
      </c>
      <c r="J15" s="135">
        <f t="shared" si="3"/>
        <v>0.95776898550724643</v>
      </c>
    </row>
    <row r="16" spans="1:10" s="2" customFormat="1" x14ac:dyDescent="0.25">
      <c r="A16" s="71" t="s">
        <v>142</v>
      </c>
      <c r="B16" s="18"/>
      <c r="C16" s="18"/>
      <c r="D16" s="18" t="s">
        <v>53</v>
      </c>
      <c r="E16" s="17" t="s">
        <v>54</v>
      </c>
      <c r="F16" s="27"/>
      <c r="G16" s="22">
        <v>2500000</v>
      </c>
      <c r="H16" s="22">
        <v>2500000</v>
      </c>
      <c r="I16" s="22">
        <v>1993612</v>
      </c>
      <c r="J16" s="135">
        <f t="shared" si="3"/>
        <v>0.79744479999999995</v>
      </c>
    </row>
    <row r="17" spans="1:10" s="2" customFormat="1" x14ac:dyDescent="0.25">
      <c r="A17" s="71" t="s">
        <v>143</v>
      </c>
      <c r="B17" s="18"/>
      <c r="C17" s="18"/>
      <c r="D17" s="18" t="s">
        <v>55</v>
      </c>
      <c r="E17" s="17" t="s">
        <v>56</v>
      </c>
      <c r="F17" s="27"/>
      <c r="G17" s="22">
        <f>800000+800000</f>
        <v>1600000</v>
      </c>
      <c r="H17" s="22">
        <v>2249143</v>
      </c>
      <c r="I17" s="22">
        <v>1693743</v>
      </c>
      <c r="J17" s="135">
        <f t="shared" si="3"/>
        <v>0.75306149942444744</v>
      </c>
    </row>
    <row r="18" spans="1:10" s="2" customFormat="1" x14ac:dyDescent="0.25">
      <c r="A18" s="71" t="s">
        <v>144</v>
      </c>
      <c r="B18" s="76"/>
      <c r="C18" s="18" t="s">
        <v>123</v>
      </c>
      <c r="D18" s="18"/>
      <c r="E18" s="77" t="s">
        <v>124</v>
      </c>
      <c r="F18" s="123"/>
      <c r="G18" s="60">
        <f>SUM(G19:G20)</f>
        <v>750000</v>
      </c>
      <c r="H18" s="60">
        <f>SUM(H19:H20)</f>
        <v>750000</v>
      </c>
      <c r="I18" s="60">
        <f t="shared" ref="I18" si="5">SUM(I19:I20)</f>
        <v>218833</v>
      </c>
      <c r="J18" s="135">
        <f t="shared" si="3"/>
        <v>0.29177733333333333</v>
      </c>
    </row>
    <row r="19" spans="1:10" s="2" customFormat="1" x14ac:dyDescent="0.25">
      <c r="A19" s="71" t="s">
        <v>145</v>
      </c>
      <c r="B19" s="83"/>
      <c r="C19" s="18"/>
      <c r="D19" s="18" t="s">
        <v>215</v>
      </c>
      <c r="E19" s="77" t="s">
        <v>216</v>
      </c>
      <c r="F19" s="124"/>
      <c r="G19" s="60">
        <v>500000</v>
      </c>
      <c r="H19" s="60">
        <v>500000</v>
      </c>
      <c r="I19" s="60">
        <v>0</v>
      </c>
      <c r="J19" s="135">
        <f t="shared" si="3"/>
        <v>0</v>
      </c>
    </row>
    <row r="20" spans="1:10" s="2" customFormat="1" x14ac:dyDescent="0.25">
      <c r="A20" s="71" t="s">
        <v>146</v>
      </c>
      <c r="B20" s="18"/>
      <c r="C20" s="18"/>
      <c r="D20" s="18" t="s">
        <v>125</v>
      </c>
      <c r="E20" s="59" t="s">
        <v>128</v>
      </c>
      <c r="F20" s="124"/>
      <c r="G20" s="60">
        <v>250000</v>
      </c>
      <c r="H20" s="60">
        <v>250000</v>
      </c>
      <c r="I20" s="60">
        <v>218833</v>
      </c>
      <c r="J20" s="135">
        <f t="shared" si="3"/>
        <v>0.875332</v>
      </c>
    </row>
    <row r="21" spans="1:10" s="5" customFormat="1" ht="18" customHeight="1" x14ac:dyDescent="0.25">
      <c r="A21" s="71" t="s">
        <v>153</v>
      </c>
      <c r="B21" s="19" t="s">
        <v>14</v>
      </c>
      <c r="C21" s="19" t="s">
        <v>15</v>
      </c>
      <c r="E21" s="12"/>
      <c r="F21" s="111"/>
      <c r="G21" s="125">
        <f>SUM(G22:G24)</f>
        <v>20372500</v>
      </c>
      <c r="H21" s="125">
        <f>SUM(H22:H24)</f>
        <v>20470244</v>
      </c>
      <c r="I21" s="125">
        <f t="shared" ref="I21" si="6">SUM(I22:I24)</f>
        <v>19383271</v>
      </c>
      <c r="J21" s="136">
        <f>I21/H21</f>
        <v>0.9468998513158905</v>
      </c>
    </row>
    <row r="22" spans="1:10" s="2" customFormat="1" x14ac:dyDescent="0.25">
      <c r="A22" s="71" t="s">
        <v>154</v>
      </c>
      <c r="B22" s="18"/>
      <c r="C22" s="18"/>
      <c r="D22" s="2" t="s">
        <v>57</v>
      </c>
      <c r="E22" s="14"/>
      <c r="F22" s="116"/>
      <c r="G22" s="126">
        <f>(G11+G12+G13+G14+G15+G17+G18)*13%</f>
        <v>19337500</v>
      </c>
      <c r="H22" s="126">
        <v>19397426</v>
      </c>
      <c r="I22" s="126">
        <v>18310453</v>
      </c>
      <c r="J22" s="137">
        <f>I22/H22</f>
        <v>0.94396302890909345</v>
      </c>
    </row>
    <row r="23" spans="1:10" s="2" customFormat="1" x14ac:dyDescent="0.25">
      <c r="A23" s="71" t="s">
        <v>155</v>
      </c>
      <c r="B23" s="18"/>
      <c r="C23" s="18"/>
      <c r="D23" s="18" t="s">
        <v>256</v>
      </c>
      <c r="E23" s="14"/>
      <c r="F23" s="116"/>
      <c r="G23" s="127">
        <v>0</v>
      </c>
      <c r="H23" s="127">
        <v>17386</v>
      </c>
      <c r="I23" s="127">
        <v>17386</v>
      </c>
      <c r="J23" s="137">
        <f t="shared" ref="J23:J24" si="7">I23/H23</f>
        <v>1</v>
      </c>
    </row>
    <row r="24" spans="1:10" s="2" customFormat="1" x14ac:dyDescent="0.25">
      <c r="A24" s="71" t="s">
        <v>156</v>
      </c>
      <c r="B24" s="18"/>
      <c r="C24" s="18"/>
      <c r="D24" s="2" t="s">
        <v>58</v>
      </c>
      <c r="E24" s="14"/>
      <c r="F24" s="14"/>
      <c r="G24" s="58">
        <f>G15*0.15</f>
        <v>1035000</v>
      </c>
      <c r="H24" s="58">
        <v>1055432</v>
      </c>
      <c r="I24" s="58">
        <v>1055432</v>
      </c>
      <c r="J24" s="137">
        <f t="shared" si="7"/>
        <v>1</v>
      </c>
    </row>
    <row r="25" spans="1:10" s="5" customFormat="1" x14ac:dyDescent="0.25">
      <c r="A25" s="71" t="s">
        <v>157</v>
      </c>
      <c r="B25" s="19" t="s">
        <v>16</v>
      </c>
      <c r="C25" s="19" t="s">
        <v>17</v>
      </c>
      <c r="D25" s="19"/>
      <c r="E25" s="44"/>
      <c r="F25" s="26"/>
      <c r="G25" s="49">
        <f>SUM(G26+G32+G40+G55+G57)</f>
        <v>22820000</v>
      </c>
      <c r="H25" s="49">
        <f>SUM(H26+H32+H40+H55+H57)</f>
        <v>22820406</v>
      </c>
      <c r="I25" s="49">
        <f t="shared" ref="I25" si="8">SUM(I26+I32+I40+I55+I57)</f>
        <v>14709727</v>
      </c>
      <c r="J25" s="134">
        <f>I25/H25</f>
        <v>0.64458655994113334</v>
      </c>
    </row>
    <row r="26" spans="1:10" s="2" customFormat="1" x14ac:dyDescent="0.25">
      <c r="A26" s="71" t="s">
        <v>158</v>
      </c>
      <c r="B26" s="18"/>
      <c r="C26" s="18" t="s">
        <v>59</v>
      </c>
      <c r="D26" s="18"/>
      <c r="E26" s="17" t="s">
        <v>60</v>
      </c>
      <c r="F26" s="27"/>
      <c r="G26" s="15">
        <f>SUM(G27+G28)</f>
        <v>2800000</v>
      </c>
      <c r="H26" s="15">
        <f>SUM(H27+H28)</f>
        <v>2800406</v>
      </c>
      <c r="I26" s="15">
        <f t="shared" ref="I26" si="9">SUM(I27+I28)</f>
        <v>1020350</v>
      </c>
      <c r="J26" s="135">
        <f>I26/H26</f>
        <v>0.36435788239276734</v>
      </c>
    </row>
    <row r="27" spans="1:10" s="2" customFormat="1" x14ac:dyDescent="0.25">
      <c r="A27" s="71" t="s">
        <v>159</v>
      </c>
      <c r="B27" s="18"/>
      <c r="C27" s="18"/>
      <c r="D27" s="2" t="s">
        <v>61</v>
      </c>
      <c r="E27" s="17" t="s">
        <v>62</v>
      </c>
      <c r="F27" s="28"/>
      <c r="G27" s="15">
        <v>300000</v>
      </c>
      <c r="H27" s="15">
        <v>300000</v>
      </c>
      <c r="I27" s="15">
        <v>76048</v>
      </c>
      <c r="J27" s="135">
        <f t="shared" ref="J27:J59" si="10">I27/H27</f>
        <v>0.25349333333333335</v>
      </c>
    </row>
    <row r="28" spans="1:10" s="2" customFormat="1" x14ac:dyDescent="0.25">
      <c r="A28" s="71" t="s">
        <v>160</v>
      </c>
      <c r="B28" s="18"/>
      <c r="C28" s="18"/>
      <c r="D28" s="2" t="s">
        <v>63</v>
      </c>
      <c r="E28" s="17" t="s">
        <v>64</v>
      </c>
      <c r="F28" s="28"/>
      <c r="G28" s="15">
        <f>SUM(G29:G31)</f>
        <v>2500000</v>
      </c>
      <c r="H28" s="15">
        <f>SUM(H29:H31)</f>
        <v>2500406</v>
      </c>
      <c r="I28" s="15">
        <v>944302</v>
      </c>
      <c r="J28" s="135">
        <f t="shared" si="10"/>
        <v>0.37765946810238016</v>
      </c>
    </row>
    <row r="29" spans="1:10" s="2" customFormat="1" x14ac:dyDescent="0.25">
      <c r="A29" s="71" t="s">
        <v>161</v>
      </c>
      <c r="B29" s="18"/>
      <c r="C29" s="18"/>
      <c r="E29" s="17" t="s">
        <v>65</v>
      </c>
      <c r="F29" s="28"/>
      <c r="G29" s="22">
        <v>1800000</v>
      </c>
      <c r="H29" s="22">
        <v>1800406</v>
      </c>
      <c r="I29" s="22">
        <v>1800406</v>
      </c>
      <c r="J29" s="135">
        <f t="shared" si="10"/>
        <v>1</v>
      </c>
    </row>
    <row r="30" spans="1:10" s="2" customFormat="1" x14ac:dyDescent="0.25">
      <c r="A30" s="71" t="s">
        <v>162</v>
      </c>
      <c r="B30" s="18"/>
      <c r="C30" s="18"/>
      <c r="E30" s="17" t="s">
        <v>66</v>
      </c>
      <c r="F30" s="28"/>
      <c r="G30" s="22">
        <v>500000</v>
      </c>
      <c r="H30" s="22">
        <v>500000</v>
      </c>
      <c r="I30" s="22">
        <v>500000</v>
      </c>
      <c r="J30" s="135">
        <f t="shared" si="10"/>
        <v>1</v>
      </c>
    </row>
    <row r="31" spans="1:10" s="2" customFormat="1" x14ac:dyDescent="0.25">
      <c r="A31" s="71" t="s">
        <v>163</v>
      </c>
      <c r="B31" s="18"/>
      <c r="C31" s="18"/>
      <c r="E31" s="17" t="s">
        <v>67</v>
      </c>
      <c r="F31" s="28"/>
      <c r="G31" s="22">
        <v>200000</v>
      </c>
      <c r="H31" s="22">
        <v>200000</v>
      </c>
      <c r="I31" s="22">
        <v>200000</v>
      </c>
      <c r="J31" s="135">
        <f t="shared" si="10"/>
        <v>1</v>
      </c>
    </row>
    <row r="32" spans="1:10" s="2" customFormat="1" x14ac:dyDescent="0.25">
      <c r="A32" s="71" t="s">
        <v>164</v>
      </c>
      <c r="B32" s="18"/>
      <c r="C32" s="18" t="s">
        <v>68</v>
      </c>
      <c r="D32" s="29"/>
      <c r="E32" s="17" t="s">
        <v>69</v>
      </c>
      <c r="F32" s="30"/>
      <c r="G32" s="15">
        <f>SUM(G33+G39)</f>
        <v>2810000</v>
      </c>
      <c r="H32" s="15">
        <f>SUM(H33+H39)</f>
        <v>2810000</v>
      </c>
      <c r="I32" s="15">
        <f t="shared" ref="I32" si="11">SUM(I33+I39)</f>
        <v>2540199</v>
      </c>
      <c r="J32" s="135">
        <f t="shared" si="10"/>
        <v>0.90398540925266901</v>
      </c>
    </row>
    <row r="33" spans="1:10" s="2" customFormat="1" x14ac:dyDescent="0.25">
      <c r="A33" s="71" t="s">
        <v>165</v>
      </c>
      <c r="B33" s="18"/>
      <c r="C33" s="18"/>
      <c r="D33" s="18" t="s">
        <v>70</v>
      </c>
      <c r="E33" s="17" t="s">
        <v>71</v>
      </c>
      <c r="F33" s="27"/>
      <c r="G33" s="15">
        <f>SUM(G34:G38)</f>
        <v>2690000</v>
      </c>
      <c r="H33" s="15">
        <f>SUM(H34:H38)</f>
        <v>2690000</v>
      </c>
      <c r="I33" s="15">
        <v>2439909</v>
      </c>
      <c r="J33" s="135">
        <f t="shared" si="10"/>
        <v>0.90702936802973977</v>
      </c>
    </row>
    <row r="34" spans="1:10" s="2" customFormat="1" x14ac:dyDescent="0.25">
      <c r="A34" s="71" t="s">
        <v>166</v>
      </c>
      <c r="B34" s="18"/>
      <c r="C34" s="18"/>
      <c r="D34" s="18"/>
      <c r="E34" s="17" t="s">
        <v>72</v>
      </c>
      <c r="F34" s="27"/>
      <c r="G34" s="22">
        <v>100000</v>
      </c>
      <c r="H34" s="22">
        <v>100000</v>
      </c>
      <c r="I34" s="22"/>
      <c r="J34" s="135"/>
    </row>
    <row r="35" spans="1:10" s="2" customFormat="1" x14ac:dyDescent="0.25">
      <c r="A35" s="71" t="s">
        <v>167</v>
      </c>
      <c r="B35" s="18"/>
      <c r="C35" s="18"/>
      <c r="D35" s="18"/>
      <c r="E35" s="17" t="s">
        <v>73</v>
      </c>
      <c r="F35" s="27"/>
      <c r="G35" s="22">
        <v>1440000</v>
      </c>
      <c r="H35" s="22">
        <v>1440000</v>
      </c>
      <c r="I35" s="22"/>
      <c r="J35" s="135"/>
    </row>
    <row r="36" spans="1:10" s="2" customFormat="1" x14ac:dyDescent="0.25">
      <c r="A36" s="71" t="s">
        <v>168</v>
      </c>
      <c r="B36" s="18"/>
      <c r="C36" s="18"/>
      <c r="D36" s="18"/>
      <c r="E36" s="17" t="s">
        <v>74</v>
      </c>
      <c r="F36" s="27"/>
      <c r="G36" s="22">
        <v>50000</v>
      </c>
      <c r="H36" s="22">
        <v>50000</v>
      </c>
      <c r="I36" s="22"/>
      <c r="J36" s="135"/>
    </row>
    <row r="37" spans="1:10" s="2" customFormat="1" x14ac:dyDescent="0.25">
      <c r="A37" s="71" t="s">
        <v>169</v>
      </c>
      <c r="B37" s="18"/>
      <c r="C37" s="18"/>
      <c r="D37" s="18"/>
      <c r="E37" s="79" t="s">
        <v>209</v>
      </c>
      <c r="F37" s="27"/>
      <c r="G37" s="22">
        <v>500000</v>
      </c>
      <c r="H37" s="22">
        <v>500000</v>
      </c>
      <c r="I37" s="22"/>
      <c r="J37" s="135"/>
    </row>
    <row r="38" spans="1:10" s="2" customFormat="1" x14ac:dyDescent="0.25">
      <c r="A38" s="71" t="s">
        <v>170</v>
      </c>
      <c r="B38" s="18"/>
      <c r="C38" s="18"/>
      <c r="D38" s="18"/>
      <c r="E38" s="79" t="s">
        <v>210</v>
      </c>
      <c r="F38" s="27"/>
      <c r="G38" s="22">
        <v>600000</v>
      </c>
      <c r="H38" s="22">
        <v>600000</v>
      </c>
      <c r="I38" s="22"/>
      <c r="J38" s="135"/>
    </row>
    <row r="39" spans="1:10" s="2" customFormat="1" x14ac:dyDescent="0.25">
      <c r="A39" s="71" t="s">
        <v>171</v>
      </c>
      <c r="B39" s="18"/>
      <c r="C39" s="18"/>
      <c r="D39" s="18" t="s">
        <v>75</v>
      </c>
      <c r="E39" s="17" t="s">
        <v>76</v>
      </c>
      <c r="F39" s="30"/>
      <c r="G39" s="22">
        <v>120000</v>
      </c>
      <c r="H39" s="22">
        <v>120000</v>
      </c>
      <c r="I39" s="22">
        <v>100290</v>
      </c>
      <c r="J39" s="135">
        <f t="shared" si="10"/>
        <v>0.83574999999999999</v>
      </c>
    </row>
    <row r="40" spans="1:10" s="2" customFormat="1" x14ac:dyDescent="0.25">
      <c r="A40" s="71" t="s">
        <v>172</v>
      </c>
      <c r="B40" s="18"/>
      <c r="C40" s="18" t="s">
        <v>77</v>
      </c>
      <c r="D40" s="29"/>
      <c r="E40" s="17" t="s">
        <v>78</v>
      </c>
      <c r="F40" s="30"/>
      <c r="G40" s="15">
        <f>SUM(G41+G42+G43+G47)</f>
        <v>14400000</v>
      </c>
      <c r="H40" s="15">
        <f>SUM(H41+H42+H43+H47)</f>
        <v>14400000</v>
      </c>
      <c r="I40" s="15">
        <f t="shared" ref="I40" si="12">SUM(I41+I42+I43+I47)</f>
        <v>9254961</v>
      </c>
      <c r="J40" s="135">
        <f t="shared" si="10"/>
        <v>0.64270562499999995</v>
      </c>
    </row>
    <row r="41" spans="1:10" s="2" customFormat="1" ht="16.149999999999999" customHeight="1" x14ac:dyDescent="0.25">
      <c r="A41" s="71" t="s">
        <v>173</v>
      </c>
      <c r="B41" s="18"/>
      <c r="C41" s="18"/>
      <c r="D41" s="2" t="s">
        <v>79</v>
      </c>
      <c r="E41" s="17" t="s">
        <v>80</v>
      </c>
      <c r="F41" s="28"/>
      <c r="G41" s="15">
        <v>500000</v>
      </c>
      <c r="H41" s="15">
        <v>500000</v>
      </c>
      <c r="I41" s="15">
        <v>431602</v>
      </c>
      <c r="J41" s="135">
        <f t="shared" si="10"/>
        <v>0.86320399999999997</v>
      </c>
    </row>
    <row r="42" spans="1:10" s="2" customFormat="1" x14ac:dyDescent="0.25">
      <c r="A42" s="71" t="s">
        <v>174</v>
      </c>
      <c r="B42" s="18"/>
      <c r="C42" s="18"/>
      <c r="D42" s="2" t="s">
        <v>81</v>
      </c>
      <c r="E42" s="17" t="s">
        <v>82</v>
      </c>
      <c r="F42" s="28"/>
      <c r="G42" s="15">
        <v>300000</v>
      </c>
      <c r="H42" s="15">
        <v>300000</v>
      </c>
      <c r="I42" s="15">
        <v>27700</v>
      </c>
      <c r="J42" s="135">
        <f t="shared" si="10"/>
        <v>9.2333333333333337E-2</v>
      </c>
    </row>
    <row r="43" spans="1:10" s="2" customFormat="1" x14ac:dyDescent="0.25">
      <c r="A43" s="71" t="s">
        <v>175</v>
      </c>
      <c r="B43" s="18"/>
      <c r="C43" s="18"/>
      <c r="D43" s="2" t="s">
        <v>83</v>
      </c>
      <c r="E43" s="17" t="s">
        <v>211</v>
      </c>
      <c r="F43" s="28"/>
      <c r="G43" s="15">
        <f>SUM(G44:G46)</f>
        <v>2300000</v>
      </c>
      <c r="H43" s="15">
        <f>SUM(H44:H46)</f>
        <v>2300000</v>
      </c>
      <c r="I43" s="15">
        <v>2242000</v>
      </c>
      <c r="J43" s="135">
        <f t="shared" si="10"/>
        <v>0.97478260869565214</v>
      </c>
    </row>
    <row r="44" spans="1:10" s="2" customFormat="1" x14ac:dyDescent="0.25">
      <c r="A44" s="71" t="s">
        <v>176</v>
      </c>
      <c r="B44" s="18"/>
      <c r="C44" s="18"/>
      <c r="E44" s="80" t="s">
        <v>212</v>
      </c>
      <c r="F44" s="28"/>
      <c r="G44" s="15">
        <v>2000000</v>
      </c>
      <c r="H44" s="15">
        <v>2000000</v>
      </c>
      <c r="I44" s="15">
        <v>2000000</v>
      </c>
      <c r="J44" s="135">
        <f t="shared" si="10"/>
        <v>1</v>
      </c>
    </row>
    <row r="45" spans="1:10" s="2" customFormat="1" x14ac:dyDescent="0.25">
      <c r="A45" s="71" t="s">
        <v>177</v>
      </c>
      <c r="B45" s="18"/>
      <c r="C45" s="18"/>
      <c r="E45" s="40" t="s">
        <v>113</v>
      </c>
      <c r="F45" s="28"/>
      <c r="G45" s="15">
        <v>250000</v>
      </c>
      <c r="H45" s="15">
        <v>250000</v>
      </c>
      <c r="I45" s="15">
        <v>250000</v>
      </c>
      <c r="J45" s="135">
        <f t="shared" si="10"/>
        <v>1</v>
      </c>
    </row>
    <row r="46" spans="1:10" s="2" customFormat="1" x14ac:dyDescent="0.25">
      <c r="A46" s="71" t="s">
        <v>178</v>
      </c>
      <c r="B46" s="18"/>
      <c r="C46" s="18"/>
      <c r="E46" s="40" t="s">
        <v>213</v>
      </c>
      <c r="F46" s="28"/>
      <c r="G46" s="15">
        <v>50000</v>
      </c>
      <c r="H46" s="15">
        <v>50000</v>
      </c>
      <c r="I46" s="15">
        <v>50000</v>
      </c>
      <c r="J46" s="135">
        <f t="shared" si="10"/>
        <v>1</v>
      </c>
    </row>
    <row r="47" spans="1:10" s="2" customFormat="1" x14ac:dyDescent="0.25">
      <c r="A47" s="71" t="s">
        <v>179</v>
      </c>
      <c r="B47" s="18"/>
      <c r="C47" s="18"/>
      <c r="D47" s="2" t="s">
        <v>84</v>
      </c>
      <c r="E47" s="17" t="s">
        <v>85</v>
      </c>
      <c r="F47" s="28"/>
      <c r="G47" s="15">
        <f>SUM(G48:G54)</f>
        <v>11300000</v>
      </c>
      <c r="H47" s="15">
        <f>SUM(H48:H54)</f>
        <v>11300000</v>
      </c>
      <c r="I47" s="15">
        <f>6440825+112834</f>
        <v>6553659</v>
      </c>
      <c r="J47" s="135">
        <f t="shared" si="10"/>
        <v>0.57996982300884958</v>
      </c>
    </row>
    <row r="48" spans="1:10" s="2" customFormat="1" x14ac:dyDescent="0.25">
      <c r="A48" s="71" t="s">
        <v>180</v>
      </c>
      <c r="B48" s="18"/>
      <c r="C48" s="18"/>
      <c r="E48" s="17" t="s">
        <v>102</v>
      </c>
      <c r="F48" s="28"/>
      <c r="G48" s="15">
        <v>500000</v>
      </c>
      <c r="H48" s="15">
        <v>500000</v>
      </c>
      <c r="I48" s="15"/>
      <c r="J48" s="135"/>
    </row>
    <row r="49" spans="1:10" s="2" customFormat="1" x14ac:dyDescent="0.25">
      <c r="A49" s="71" t="s">
        <v>181</v>
      </c>
      <c r="B49" s="18"/>
      <c r="C49" s="18"/>
      <c r="E49" s="17" t="s">
        <v>108</v>
      </c>
      <c r="F49" s="28"/>
      <c r="G49" s="15">
        <v>8000000</v>
      </c>
      <c r="H49" s="15">
        <v>8000000</v>
      </c>
      <c r="I49" s="15"/>
      <c r="J49" s="135"/>
    </row>
    <row r="50" spans="1:10" s="2" customFormat="1" x14ac:dyDescent="0.25">
      <c r="A50" s="71" t="s">
        <v>182</v>
      </c>
      <c r="B50" s="18"/>
      <c r="C50" s="18"/>
      <c r="E50" s="17" t="s">
        <v>106</v>
      </c>
      <c r="F50" s="28"/>
      <c r="G50" s="15">
        <v>600000</v>
      </c>
      <c r="H50" s="15">
        <v>600000</v>
      </c>
      <c r="I50" s="15"/>
      <c r="J50" s="135"/>
    </row>
    <row r="51" spans="1:10" s="2" customFormat="1" x14ac:dyDescent="0.25">
      <c r="A51" s="71" t="s">
        <v>183</v>
      </c>
      <c r="B51" s="18"/>
      <c r="C51" s="18"/>
      <c r="E51" s="40" t="s">
        <v>111</v>
      </c>
      <c r="F51" s="28"/>
      <c r="G51" s="15">
        <v>500000</v>
      </c>
      <c r="H51" s="15">
        <v>500000</v>
      </c>
      <c r="I51" s="15"/>
      <c r="J51" s="135"/>
    </row>
    <row r="52" spans="1:10" s="2" customFormat="1" x14ac:dyDescent="0.25">
      <c r="A52" s="71" t="s">
        <v>184</v>
      </c>
      <c r="B52" s="18"/>
      <c r="C52" s="18"/>
      <c r="E52" s="40" t="s">
        <v>112</v>
      </c>
      <c r="F52" s="28"/>
      <c r="G52" s="15">
        <v>700000</v>
      </c>
      <c r="H52" s="15">
        <v>700000</v>
      </c>
      <c r="I52" s="15"/>
      <c r="J52" s="135"/>
    </row>
    <row r="53" spans="1:10" s="2" customFormat="1" x14ac:dyDescent="0.25">
      <c r="A53" s="71" t="s">
        <v>185</v>
      </c>
      <c r="B53" s="18"/>
      <c r="C53" s="18"/>
      <c r="E53" s="40" t="s">
        <v>214</v>
      </c>
      <c r="F53" s="28"/>
      <c r="G53" s="15">
        <v>500000</v>
      </c>
      <c r="H53" s="15">
        <v>500000</v>
      </c>
      <c r="I53" s="15"/>
      <c r="J53" s="135"/>
    </row>
    <row r="54" spans="1:10" s="2" customFormat="1" x14ac:dyDescent="0.25">
      <c r="A54" s="71" t="s">
        <v>186</v>
      </c>
      <c r="B54" s="18"/>
      <c r="C54" s="18"/>
      <c r="E54" s="80" t="s">
        <v>107</v>
      </c>
      <c r="F54" s="28"/>
      <c r="G54" s="15">
        <v>500000</v>
      </c>
      <c r="H54" s="15">
        <v>500000</v>
      </c>
      <c r="I54" s="15"/>
      <c r="J54" s="135"/>
    </row>
    <row r="55" spans="1:10" s="2" customFormat="1" x14ac:dyDescent="0.25">
      <c r="A55" s="71" t="s">
        <v>187</v>
      </c>
      <c r="B55" s="18"/>
      <c r="C55" s="18" t="s">
        <v>86</v>
      </c>
      <c r="E55" s="17" t="s">
        <v>87</v>
      </c>
      <c r="F55" s="28"/>
      <c r="G55" s="15">
        <f t="shared" ref="G55:I55" si="13">SUM(G56)</f>
        <v>800000</v>
      </c>
      <c r="H55" s="15">
        <f t="shared" si="13"/>
        <v>800000</v>
      </c>
      <c r="I55" s="15">
        <f t="shared" si="13"/>
        <v>650294</v>
      </c>
      <c r="J55" s="135">
        <f t="shared" si="10"/>
        <v>0.81286749999999997</v>
      </c>
    </row>
    <row r="56" spans="1:10" s="2" customFormat="1" x14ac:dyDescent="0.25">
      <c r="A56" s="71" t="s">
        <v>188</v>
      </c>
      <c r="B56" s="18"/>
      <c r="C56" s="18"/>
      <c r="D56" s="2" t="s">
        <v>88</v>
      </c>
      <c r="E56" s="17" t="s">
        <v>89</v>
      </c>
      <c r="F56" s="28"/>
      <c r="G56" s="15">
        <v>800000</v>
      </c>
      <c r="H56" s="15">
        <v>800000</v>
      </c>
      <c r="I56" s="15">
        <v>650294</v>
      </c>
      <c r="J56" s="135">
        <f t="shared" si="10"/>
        <v>0.81286749999999997</v>
      </c>
    </row>
    <row r="57" spans="1:10" s="2" customFormat="1" x14ac:dyDescent="0.25">
      <c r="A57" s="71" t="s">
        <v>189</v>
      </c>
      <c r="B57" s="18"/>
      <c r="C57" s="18" t="s">
        <v>90</v>
      </c>
      <c r="E57" s="17" t="s">
        <v>91</v>
      </c>
      <c r="F57" s="28"/>
      <c r="G57" s="15">
        <f>SUM(G58:G59)</f>
        <v>2010000</v>
      </c>
      <c r="H57" s="15">
        <f>SUM(H58:H59)</f>
        <v>2010000</v>
      </c>
      <c r="I57" s="15">
        <f t="shared" ref="I57" si="14">SUM(I58:I59)</f>
        <v>1243923</v>
      </c>
      <c r="J57" s="135">
        <f t="shared" si="10"/>
        <v>0.61886716417910448</v>
      </c>
    </row>
    <row r="58" spans="1:10" s="2" customFormat="1" x14ac:dyDescent="0.25">
      <c r="A58" s="71" t="s">
        <v>190</v>
      </c>
      <c r="B58" s="18"/>
      <c r="C58" s="18"/>
      <c r="D58" s="2" t="s">
        <v>92</v>
      </c>
      <c r="E58" s="17" t="s">
        <v>93</v>
      </c>
      <c r="F58" s="28"/>
      <c r="G58" s="15">
        <v>2000000</v>
      </c>
      <c r="H58" s="15">
        <v>2000000</v>
      </c>
      <c r="I58" s="15">
        <v>1243170</v>
      </c>
      <c r="J58" s="135">
        <f t="shared" si="10"/>
        <v>0.62158500000000005</v>
      </c>
    </row>
    <row r="59" spans="1:10" s="2" customFormat="1" x14ac:dyDescent="0.25">
      <c r="A59" s="71" t="s">
        <v>191</v>
      </c>
      <c r="B59" s="18"/>
      <c r="C59" s="18"/>
      <c r="D59" s="2" t="s">
        <v>94</v>
      </c>
      <c r="E59" s="17" t="s">
        <v>95</v>
      </c>
      <c r="F59" s="28"/>
      <c r="G59" s="15">
        <v>10000</v>
      </c>
      <c r="H59" s="15">
        <v>10000</v>
      </c>
      <c r="I59" s="15">
        <v>753</v>
      </c>
      <c r="J59" s="135">
        <f t="shared" si="10"/>
        <v>7.5300000000000006E-2</v>
      </c>
    </row>
    <row r="60" spans="1:10" s="2" customFormat="1" x14ac:dyDescent="0.25">
      <c r="A60" s="71" t="s">
        <v>192</v>
      </c>
      <c r="B60" s="5" t="s">
        <v>115</v>
      </c>
      <c r="C60" s="5" t="s">
        <v>116</v>
      </c>
      <c r="D60" s="5"/>
      <c r="E60" s="5"/>
      <c r="F60" s="5"/>
      <c r="G60" s="48">
        <f>SUM(G61:G63)</f>
        <v>1999999.81</v>
      </c>
      <c r="H60" s="48">
        <f>SUM(H61:H63)</f>
        <v>1999999.81</v>
      </c>
      <c r="I60" s="48">
        <f t="shared" ref="I60" si="15">SUM(I61:I63)</f>
        <v>212492</v>
      </c>
      <c r="J60" s="139">
        <f>I60/H60</f>
        <v>0.10624601009337095</v>
      </c>
    </row>
    <row r="61" spans="1:10" s="2" customFormat="1" x14ac:dyDescent="0.25">
      <c r="A61" s="71" t="s">
        <v>193</v>
      </c>
      <c r="C61" s="2" t="s">
        <v>129</v>
      </c>
      <c r="E61" s="2" t="s">
        <v>130</v>
      </c>
      <c r="G61" s="81">
        <v>1524803</v>
      </c>
      <c r="H61" s="81">
        <v>1524803</v>
      </c>
      <c r="I61" s="81">
        <v>159205</v>
      </c>
      <c r="J61" s="140">
        <f>I61/H61</f>
        <v>0.10441020905651419</v>
      </c>
    </row>
    <row r="62" spans="1:10" s="2" customFormat="1" x14ac:dyDescent="0.25">
      <c r="A62" s="71" t="s">
        <v>194</v>
      </c>
      <c r="B62" s="5"/>
      <c r="C62" s="18" t="s">
        <v>117</v>
      </c>
      <c r="D62" s="5"/>
      <c r="E62" s="18" t="s">
        <v>118</v>
      </c>
      <c r="F62" s="5"/>
      <c r="G62" s="81">
        <v>50000</v>
      </c>
      <c r="H62" s="81">
        <v>50000</v>
      </c>
      <c r="I62" s="81">
        <v>8112</v>
      </c>
      <c r="J62" s="140">
        <f t="shared" ref="J62:J63" si="16">I62/H62</f>
        <v>0.16224</v>
      </c>
    </row>
    <row r="63" spans="1:10" s="2" customFormat="1" x14ac:dyDescent="0.25">
      <c r="A63" s="71" t="s">
        <v>195</v>
      </c>
      <c r="B63" s="5"/>
      <c r="C63" s="18" t="s">
        <v>119</v>
      </c>
      <c r="D63" s="5"/>
      <c r="E63" s="18" t="s">
        <v>120</v>
      </c>
      <c r="F63" s="5"/>
      <c r="G63" s="82">
        <f>(G61+G62)*0.27</f>
        <v>425196.81000000006</v>
      </c>
      <c r="H63" s="82">
        <f>(H61+H62)*0.27</f>
        <v>425196.81000000006</v>
      </c>
      <c r="I63" s="82">
        <v>45175</v>
      </c>
      <c r="J63" s="140">
        <f t="shared" si="16"/>
        <v>0.10624491750067455</v>
      </c>
    </row>
    <row r="64" spans="1:10" s="2" customFormat="1" ht="26.45" customHeight="1" x14ac:dyDescent="0.25">
      <c r="A64" s="71" t="s">
        <v>196</v>
      </c>
      <c r="B64" s="247" t="s">
        <v>31</v>
      </c>
      <c r="C64" s="248"/>
      <c r="D64" s="248"/>
      <c r="E64" s="248"/>
      <c r="F64" s="248"/>
      <c r="G64" s="50">
        <f>G65</f>
        <v>3000000</v>
      </c>
      <c r="H64" s="50">
        <f>H65</f>
        <v>3000000</v>
      </c>
      <c r="I64" s="50">
        <f t="shared" ref="I64:J64" si="17">I65</f>
        <v>2017495</v>
      </c>
      <c r="J64" s="141">
        <f t="shared" si="17"/>
        <v>0.67249833333333331</v>
      </c>
    </row>
    <row r="65" spans="1:10" s="2" customFormat="1" x14ac:dyDescent="0.25">
      <c r="A65" s="71" t="s">
        <v>197</v>
      </c>
      <c r="B65" s="19" t="s">
        <v>18</v>
      </c>
      <c r="C65" s="239" t="s">
        <v>19</v>
      </c>
      <c r="D65" s="239"/>
      <c r="E65" s="239"/>
      <c r="F65" s="28"/>
      <c r="G65" s="15">
        <f t="shared" ref="G65:J65" si="18">SUM(G66)</f>
        <v>3000000</v>
      </c>
      <c r="H65" s="15">
        <f t="shared" si="18"/>
        <v>3000000</v>
      </c>
      <c r="I65" s="15">
        <f t="shared" si="18"/>
        <v>2017495</v>
      </c>
      <c r="J65" s="135">
        <f t="shared" si="18"/>
        <v>0.67249833333333331</v>
      </c>
    </row>
    <row r="66" spans="1:10" s="2" customFormat="1" x14ac:dyDescent="0.25">
      <c r="A66" s="71" t="s">
        <v>198</v>
      </c>
      <c r="B66" s="18"/>
      <c r="C66" s="18"/>
      <c r="D66" s="2" t="s">
        <v>96</v>
      </c>
      <c r="E66" s="17" t="s">
        <v>97</v>
      </c>
      <c r="F66" s="28"/>
      <c r="G66" s="15">
        <f>G67</f>
        <v>3000000</v>
      </c>
      <c r="H66" s="15">
        <f>H67</f>
        <v>3000000</v>
      </c>
      <c r="I66" s="15">
        <f t="shared" ref="I66:J66" si="19">I67</f>
        <v>2017495</v>
      </c>
      <c r="J66" s="135">
        <f t="shared" si="19"/>
        <v>0.67249833333333331</v>
      </c>
    </row>
    <row r="67" spans="1:10" s="2" customFormat="1" x14ac:dyDescent="0.25">
      <c r="A67" s="71" t="s">
        <v>199</v>
      </c>
      <c r="B67" s="18"/>
      <c r="C67" s="18"/>
      <c r="E67" s="40" t="s">
        <v>110</v>
      </c>
      <c r="F67" s="28"/>
      <c r="G67" s="15">
        <v>3000000</v>
      </c>
      <c r="H67" s="15">
        <v>3000000</v>
      </c>
      <c r="I67" s="15">
        <v>2017495</v>
      </c>
      <c r="J67" s="135">
        <f>I67/H67</f>
        <v>0.67249833333333331</v>
      </c>
    </row>
    <row r="68" spans="1:10" s="88" customFormat="1" ht="40.35" customHeight="1" x14ac:dyDescent="0.25">
      <c r="A68" s="71" t="s">
        <v>200</v>
      </c>
      <c r="B68" s="237" t="s">
        <v>219</v>
      </c>
      <c r="C68" s="238"/>
      <c r="D68" s="238"/>
      <c r="E68" s="238"/>
      <c r="F68" s="89"/>
      <c r="G68" s="90">
        <f>G69+G74+G77+G89</f>
        <v>0</v>
      </c>
      <c r="H68" s="90">
        <f>H69+H74+H77+H89</f>
        <v>9509993.7599999998</v>
      </c>
      <c r="I68" s="90">
        <f t="shared" ref="I68" si="20">I69+I74+I77+I89</f>
        <v>9509993.7599999998</v>
      </c>
      <c r="J68" s="142">
        <f>I68/H68</f>
        <v>1</v>
      </c>
    </row>
    <row r="69" spans="1:10" s="88" customFormat="1" x14ac:dyDescent="0.25">
      <c r="A69" s="71" t="s">
        <v>201</v>
      </c>
      <c r="B69" s="91" t="s">
        <v>12</v>
      </c>
      <c r="C69" s="92" t="s">
        <v>13</v>
      </c>
      <c r="D69" s="93"/>
      <c r="E69" s="92"/>
      <c r="F69" s="94"/>
      <c r="G69" s="95">
        <f>G70</f>
        <v>0</v>
      </c>
      <c r="H69" s="95">
        <f>H70</f>
        <v>7037968</v>
      </c>
      <c r="I69" s="95">
        <f t="shared" ref="I69" si="21">I70</f>
        <v>7037968</v>
      </c>
      <c r="J69" s="143">
        <f>I69/H69</f>
        <v>1</v>
      </c>
    </row>
    <row r="70" spans="1:10" s="88" customFormat="1" x14ac:dyDescent="0.25">
      <c r="A70" s="71" t="s">
        <v>202</v>
      </c>
      <c r="B70" s="96"/>
      <c r="C70" s="97" t="s">
        <v>123</v>
      </c>
      <c r="D70" s="97"/>
      <c r="E70" s="97" t="s">
        <v>124</v>
      </c>
      <c r="F70" s="98"/>
      <c r="G70" s="99">
        <f>SUM(G71:G73)</f>
        <v>0</v>
      </c>
      <c r="H70" s="99">
        <f>SUM(H71:H73)</f>
        <v>7037968</v>
      </c>
      <c r="I70" s="99">
        <f t="shared" ref="I70" si="22">SUM(I71:I73)</f>
        <v>7037968</v>
      </c>
      <c r="J70" s="144">
        <f>I70/H70</f>
        <v>1</v>
      </c>
    </row>
    <row r="71" spans="1:10" s="88" customFormat="1" x14ac:dyDescent="0.25">
      <c r="A71" s="71" t="s">
        <v>203</v>
      </c>
      <c r="B71" s="96"/>
      <c r="C71" s="97"/>
      <c r="D71" s="97" t="s">
        <v>215</v>
      </c>
      <c r="E71" s="97" t="s">
        <v>216</v>
      </c>
      <c r="F71" s="98"/>
      <c r="G71" s="100">
        <v>0</v>
      </c>
      <c r="H71" s="100">
        <v>1454440</v>
      </c>
      <c r="I71" s="100">
        <v>1454440</v>
      </c>
      <c r="J71" s="144">
        <f t="shared" ref="J71:J91" si="23">I71/H71</f>
        <v>1</v>
      </c>
    </row>
    <row r="72" spans="1:10" s="88" customFormat="1" x14ac:dyDescent="0.25">
      <c r="A72" s="71" t="s">
        <v>204</v>
      </c>
      <c r="B72" s="96"/>
      <c r="C72" s="97"/>
      <c r="D72" s="97" t="s">
        <v>125</v>
      </c>
      <c r="E72" s="97" t="s">
        <v>220</v>
      </c>
      <c r="F72" s="98"/>
      <c r="G72" s="100">
        <v>0</v>
      </c>
      <c r="H72" s="100">
        <v>4865528</v>
      </c>
      <c r="I72" s="100">
        <v>4865528</v>
      </c>
      <c r="J72" s="144">
        <f t="shared" si="23"/>
        <v>1</v>
      </c>
    </row>
    <row r="73" spans="1:10" s="88" customFormat="1" x14ac:dyDescent="0.25">
      <c r="A73" s="71" t="s">
        <v>205</v>
      </c>
      <c r="B73" s="96"/>
      <c r="C73" s="97"/>
      <c r="D73" s="97" t="s">
        <v>125</v>
      </c>
      <c r="E73" s="97" t="s">
        <v>221</v>
      </c>
      <c r="F73" s="98"/>
      <c r="G73" s="100">
        <v>0</v>
      </c>
      <c r="H73" s="100">
        <f>240000+400000+78000</f>
        <v>718000</v>
      </c>
      <c r="I73" s="100">
        <f t="shared" ref="I73" si="24">240000+400000+78000</f>
        <v>718000</v>
      </c>
      <c r="J73" s="144">
        <f t="shared" si="23"/>
        <v>1</v>
      </c>
    </row>
    <row r="74" spans="1:10" s="88" customFormat="1" x14ac:dyDescent="0.25">
      <c r="A74" s="71" t="s">
        <v>218</v>
      </c>
      <c r="B74" s="91" t="s">
        <v>14</v>
      </c>
      <c r="C74" s="92" t="s">
        <v>15</v>
      </c>
      <c r="D74" s="101"/>
      <c r="E74" s="101"/>
      <c r="F74" s="101"/>
      <c r="G74" s="95">
        <f>SUM(G75:G76)</f>
        <v>0</v>
      </c>
      <c r="H74" s="95">
        <f>SUM(H75:H76)</f>
        <v>994865</v>
      </c>
      <c r="I74" s="95">
        <f t="shared" ref="I74" si="25">SUM(I75:I76)</f>
        <v>994865</v>
      </c>
      <c r="J74" s="144">
        <f t="shared" si="23"/>
        <v>1</v>
      </c>
    </row>
    <row r="75" spans="1:10" s="88" customFormat="1" x14ac:dyDescent="0.25">
      <c r="A75" s="71" t="s">
        <v>223</v>
      </c>
      <c r="B75" s="96"/>
      <c r="C75" s="97"/>
      <c r="D75" s="102" t="s">
        <v>57</v>
      </c>
      <c r="E75" s="102"/>
      <c r="F75" s="102"/>
      <c r="G75" s="100">
        <v>0</v>
      </c>
      <c r="H75" s="100">
        <v>867460</v>
      </c>
      <c r="I75" s="100">
        <v>867460</v>
      </c>
      <c r="J75" s="144">
        <f t="shared" si="23"/>
        <v>1</v>
      </c>
    </row>
    <row r="76" spans="1:10" s="88" customFormat="1" x14ac:dyDescent="0.25">
      <c r="A76" s="71" t="s">
        <v>224</v>
      </c>
      <c r="B76" s="96"/>
      <c r="C76" s="97"/>
      <c r="D76" s="102" t="s">
        <v>222</v>
      </c>
      <c r="E76" s="102"/>
      <c r="F76" s="102"/>
      <c r="G76" s="100">
        <v>0</v>
      </c>
      <c r="H76" s="100">
        <v>127405</v>
      </c>
      <c r="I76" s="100">
        <v>127405</v>
      </c>
      <c r="J76" s="144">
        <f t="shared" si="23"/>
        <v>1</v>
      </c>
    </row>
    <row r="77" spans="1:10" s="88" customFormat="1" x14ac:dyDescent="0.25">
      <c r="A77" s="71" t="s">
        <v>225</v>
      </c>
      <c r="B77" s="91" t="s">
        <v>16</v>
      </c>
      <c r="C77" s="92" t="s">
        <v>17</v>
      </c>
      <c r="D77" s="92"/>
      <c r="E77" s="92"/>
      <c r="F77" s="94"/>
      <c r="G77" s="95">
        <f>G78+G81+G84+G86</f>
        <v>0</v>
      </c>
      <c r="H77" s="95">
        <f>H78+H81+H84+H86</f>
        <v>1357161</v>
      </c>
      <c r="I77" s="95">
        <f t="shared" ref="I77" si="26">I78+I81+I84+I86</f>
        <v>1357161</v>
      </c>
      <c r="J77" s="143">
        <f t="shared" si="23"/>
        <v>1</v>
      </c>
    </row>
    <row r="78" spans="1:10" s="88" customFormat="1" x14ac:dyDescent="0.25">
      <c r="A78" s="71" t="s">
        <v>227</v>
      </c>
      <c r="B78" s="96"/>
      <c r="C78" s="97" t="s">
        <v>59</v>
      </c>
      <c r="D78" s="97"/>
      <c r="E78" s="97" t="s">
        <v>60</v>
      </c>
      <c r="F78" s="98"/>
      <c r="G78" s="100">
        <f t="shared" ref="G78:I79" si="27">G79</f>
        <v>0</v>
      </c>
      <c r="H78" s="100">
        <f t="shared" si="27"/>
        <v>769849</v>
      </c>
      <c r="I78" s="100">
        <f t="shared" si="27"/>
        <v>769849</v>
      </c>
      <c r="J78" s="144">
        <f t="shared" si="23"/>
        <v>1</v>
      </c>
    </row>
    <row r="79" spans="1:10" s="88" customFormat="1" x14ac:dyDescent="0.25">
      <c r="A79" s="71" t="s">
        <v>228</v>
      </c>
      <c r="B79" s="96"/>
      <c r="C79" s="97"/>
      <c r="D79" s="102" t="s">
        <v>63</v>
      </c>
      <c r="E79" s="97" t="s">
        <v>64</v>
      </c>
      <c r="F79" s="103"/>
      <c r="G79" s="100">
        <f t="shared" si="27"/>
        <v>0</v>
      </c>
      <c r="H79" s="100">
        <v>769849</v>
      </c>
      <c r="I79" s="100">
        <v>769849</v>
      </c>
      <c r="J79" s="144">
        <f t="shared" si="23"/>
        <v>1</v>
      </c>
    </row>
    <row r="80" spans="1:10" s="88" customFormat="1" x14ac:dyDescent="0.25">
      <c r="A80" s="71" t="s">
        <v>229</v>
      </c>
      <c r="B80" s="96"/>
      <c r="C80" s="97"/>
      <c r="D80" s="102"/>
      <c r="E80" s="97" t="s">
        <v>226</v>
      </c>
      <c r="F80" s="103"/>
      <c r="G80" s="100">
        <v>0</v>
      </c>
      <c r="H80" s="100">
        <v>769849</v>
      </c>
      <c r="I80" s="100">
        <v>769849</v>
      </c>
      <c r="J80" s="144">
        <f t="shared" si="23"/>
        <v>1</v>
      </c>
    </row>
    <row r="81" spans="1:10" s="88" customFormat="1" x14ac:dyDescent="0.25">
      <c r="A81" s="71" t="s">
        <v>230</v>
      </c>
      <c r="B81" s="96"/>
      <c r="C81" s="97" t="s">
        <v>77</v>
      </c>
      <c r="D81" s="104"/>
      <c r="E81" s="97" t="s">
        <v>78</v>
      </c>
      <c r="F81" s="105"/>
      <c r="G81" s="100">
        <f>G82+G83</f>
        <v>0</v>
      </c>
      <c r="H81" s="100">
        <f>H82+H83</f>
        <v>115465</v>
      </c>
      <c r="I81" s="100">
        <f t="shared" ref="I81" si="28">I82+I83</f>
        <v>115465</v>
      </c>
      <c r="J81" s="144">
        <f t="shared" si="23"/>
        <v>1</v>
      </c>
    </row>
    <row r="82" spans="1:10" s="88" customFormat="1" x14ac:dyDescent="0.25">
      <c r="A82" s="71" t="s">
        <v>231</v>
      </c>
      <c r="B82" s="96"/>
      <c r="C82" s="97"/>
      <c r="D82" s="102" t="s">
        <v>79</v>
      </c>
      <c r="E82" s="97" t="s">
        <v>80</v>
      </c>
      <c r="F82" s="103"/>
      <c r="G82" s="100">
        <v>0</v>
      </c>
      <c r="H82" s="100">
        <v>41206</v>
      </c>
      <c r="I82" s="100">
        <v>41206</v>
      </c>
      <c r="J82" s="144">
        <f t="shared" si="23"/>
        <v>1</v>
      </c>
    </row>
    <row r="83" spans="1:10" s="88" customFormat="1" x14ac:dyDescent="0.25">
      <c r="A83" s="71" t="s">
        <v>232</v>
      </c>
      <c r="B83" s="96"/>
      <c r="C83" s="97"/>
      <c r="D83" s="102" t="s">
        <v>84</v>
      </c>
      <c r="E83" s="97" t="s">
        <v>85</v>
      </c>
      <c r="F83" s="103"/>
      <c r="G83" s="100">
        <v>0</v>
      </c>
      <c r="H83" s="100">
        <v>74259</v>
      </c>
      <c r="I83" s="100">
        <v>74259</v>
      </c>
      <c r="J83" s="144">
        <f t="shared" si="23"/>
        <v>1</v>
      </c>
    </row>
    <row r="84" spans="1:10" s="88" customFormat="1" x14ac:dyDescent="0.25">
      <c r="A84" s="71" t="s">
        <v>233</v>
      </c>
      <c r="B84" s="96"/>
      <c r="C84" s="97" t="s">
        <v>86</v>
      </c>
      <c r="D84" s="102"/>
      <c r="E84" s="97" t="s">
        <v>87</v>
      </c>
      <c r="F84" s="103"/>
      <c r="G84" s="100">
        <f>G85</f>
        <v>0</v>
      </c>
      <c r="H84" s="100">
        <f>H85</f>
        <v>0</v>
      </c>
      <c r="I84" s="100">
        <v>0</v>
      </c>
      <c r="J84" s="144" t="s">
        <v>263</v>
      </c>
    </row>
    <row r="85" spans="1:10" s="88" customFormat="1" x14ac:dyDescent="0.25">
      <c r="A85" s="71" t="s">
        <v>234</v>
      </c>
      <c r="B85" s="96"/>
      <c r="C85" s="97"/>
      <c r="D85" s="102" t="s">
        <v>88</v>
      </c>
      <c r="E85" s="97" t="s">
        <v>89</v>
      </c>
      <c r="F85" s="103"/>
      <c r="G85" s="100">
        <v>0</v>
      </c>
      <c r="H85" s="100">
        <v>0</v>
      </c>
      <c r="I85" s="100">
        <v>0</v>
      </c>
      <c r="J85" s="144" t="s">
        <v>263</v>
      </c>
    </row>
    <row r="86" spans="1:10" s="88" customFormat="1" x14ac:dyDescent="0.25">
      <c r="A86" s="71" t="s">
        <v>236</v>
      </c>
      <c r="B86" s="96"/>
      <c r="C86" s="97" t="s">
        <v>90</v>
      </c>
      <c r="D86" s="102"/>
      <c r="E86" s="97" t="s">
        <v>91</v>
      </c>
      <c r="F86" s="103"/>
      <c r="G86" s="100">
        <f>G87</f>
        <v>0</v>
      </c>
      <c r="H86" s="100">
        <f>H87+H88</f>
        <v>471847</v>
      </c>
      <c r="I86" s="100">
        <f t="shared" ref="I86" si="29">I87+I88</f>
        <v>471847</v>
      </c>
      <c r="J86" s="144">
        <f t="shared" si="23"/>
        <v>1</v>
      </c>
    </row>
    <row r="87" spans="1:10" s="88" customFormat="1" x14ac:dyDescent="0.25">
      <c r="A87" s="71" t="s">
        <v>237</v>
      </c>
      <c r="B87" s="96"/>
      <c r="C87" s="97"/>
      <c r="D87" s="102" t="s">
        <v>92</v>
      </c>
      <c r="E87" s="97" t="s">
        <v>93</v>
      </c>
      <c r="F87" s="103"/>
      <c r="G87" s="100">
        <v>0</v>
      </c>
      <c r="H87" s="100">
        <v>369452</v>
      </c>
      <c r="I87" s="100">
        <v>369452</v>
      </c>
      <c r="J87" s="144">
        <f t="shared" si="23"/>
        <v>1</v>
      </c>
    </row>
    <row r="88" spans="1:10" s="88" customFormat="1" x14ac:dyDescent="0.25">
      <c r="A88" s="71" t="s">
        <v>239</v>
      </c>
      <c r="B88" s="96"/>
      <c r="C88" s="97"/>
      <c r="D88" s="102" t="s">
        <v>94</v>
      </c>
      <c r="E88" s="97" t="s">
        <v>235</v>
      </c>
      <c r="F88" s="103"/>
      <c r="G88" s="100">
        <v>0</v>
      </c>
      <c r="H88" s="100">
        <v>102395</v>
      </c>
      <c r="I88" s="100">
        <v>102395</v>
      </c>
      <c r="J88" s="144">
        <f t="shared" si="23"/>
        <v>1</v>
      </c>
    </row>
    <row r="89" spans="1:10" s="88" customFormat="1" x14ac:dyDescent="0.25">
      <c r="A89" s="71" t="s">
        <v>246</v>
      </c>
      <c r="B89" s="106" t="s">
        <v>115</v>
      </c>
      <c r="C89" s="101" t="s">
        <v>116</v>
      </c>
      <c r="D89" s="101"/>
      <c r="E89" s="101"/>
      <c r="F89" s="101"/>
      <c r="G89" s="119">
        <v>0</v>
      </c>
      <c r="H89" s="107">
        <f>SUM(H90:H91)</f>
        <v>119999.76000000001</v>
      </c>
      <c r="I89" s="107">
        <f t="shared" ref="I89" si="30">SUM(I90:I91)</f>
        <v>119999.76000000001</v>
      </c>
      <c r="J89" s="143">
        <f t="shared" si="23"/>
        <v>1</v>
      </c>
    </row>
    <row r="90" spans="1:10" s="88" customFormat="1" x14ac:dyDescent="0.25">
      <c r="A90" s="71" t="s">
        <v>247</v>
      </c>
      <c r="B90" s="106"/>
      <c r="C90" s="97" t="s">
        <v>117</v>
      </c>
      <c r="D90" s="101"/>
      <c r="E90" s="97" t="s">
        <v>238</v>
      </c>
      <c r="F90" s="101"/>
      <c r="G90" s="108">
        <v>0</v>
      </c>
      <c r="H90" s="108">
        <v>94488</v>
      </c>
      <c r="I90" s="108">
        <v>94488</v>
      </c>
      <c r="J90" s="144">
        <f t="shared" si="23"/>
        <v>1</v>
      </c>
    </row>
    <row r="91" spans="1:10" s="88" customFormat="1" x14ac:dyDescent="0.25">
      <c r="A91" s="71" t="s">
        <v>248</v>
      </c>
      <c r="B91" s="106"/>
      <c r="C91" s="97" t="s">
        <v>119</v>
      </c>
      <c r="D91" s="101"/>
      <c r="E91" s="97" t="s">
        <v>120</v>
      </c>
      <c r="F91" s="101"/>
      <c r="G91" s="108">
        <v>0</v>
      </c>
      <c r="H91" s="108">
        <f>H90*0.27</f>
        <v>25511.760000000002</v>
      </c>
      <c r="I91" s="108">
        <f t="shared" ref="I91" si="31">I90*0.27</f>
        <v>25511.760000000002</v>
      </c>
      <c r="J91" s="144">
        <f t="shared" si="23"/>
        <v>1</v>
      </c>
    </row>
    <row r="92" spans="1:10" s="2" customFormat="1" ht="22.9" customHeight="1" x14ac:dyDescent="0.25">
      <c r="A92" s="71" t="s">
        <v>249</v>
      </c>
      <c r="B92" s="160" t="s">
        <v>98</v>
      </c>
      <c r="C92" s="160"/>
      <c r="D92" s="160"/>
      <c r="E92" s="161"/>
      <c r="F92" s="162"/>
      <c r="G92" s="163">
        <f>G8+G64</f>
        <v>199442499.81</v>
      </c>
      <c r="H92" s="163">
        <f>H8+H64+H68</f>
        <v>210357923.56999999</v>
      </c>
      <c r="I92" s="163">
        <f t="shared" ref="I92" si="32">I8+I64+I68</f>
        <v>188454533.75999999</v>
      </c>
      <c r="J92" s="164">
        <f>I92/H92</f>
        <v>0.89587561315363862</v>
      </c>
    </row>
    <row r="93" spans="1:10" s="2" customFormat="1" ht="15.6" customHeight="1" x14ac:dyDescent="0.25">
      <c r="A93" s="71" t="s">
        <v>250</v>
      </c>
      <c r="B93" s="74" t="s">
        <v>12</v>
      </c>
      <c r="C93" s="55" t="s">
        <v>13</v>
      </c>
      <c r="D93" s="55"/>
      <c r="E93" s="55"/>
      <c r="F93" s="55"/>
      <c r="G93" s="56">
        <f>G9</f>
        <v>151250000</v>
      </c>
      <c r="H93" s="56">
        <f>H9+H69</f>
        <v>159595248</v>
      </c>
      <c r="I93" s="56">
        <f t="shared" ref="I93" si="33">I9+I69</f>
        <v>149659523</v>
      </c>
      <c r="J93" s="158">
        <f>I93/H93</f>
        <v>0.93774423032946441</v>
      </c>
    </row>
    <row r="94" spans="1:10" s="2" customFormat="1" ht="15.6" customHeight="1" x14ac:dyDescent="0.25">
      <c r="A94" s="71" t="s">
        <v>251</v>
      </c>
      <c r="B94" s="75" t="s">
        <v>14</v>
      </c>
      <c r="C94" s="54" t="s">
        <v>15</v>
      </c>
      <c r="D94" s="54"/>
      <c r="E94" s="54"/>
      <c r="F94" s="54"/>
      <c r="G94" s="57">
        <f>G21</f>
        <v>20372500</v>
      </c>
      <c r="H94" s="57">
        <f>H21+H74</f>
        <v>21465109</v>
      </c>
      <c r="I94" s="57">
        <f t="shared" ref="I94" si="34">I21+I74</f>
        <v>20378136</v>
      </c>
      <c r="J94" s="159">
        <f>I94/H94</f>
        <v>0.9493609373239148</v>
      </c>
    </row>
    <row r="95" spans="1:10" s="2" customFormat="1" ht="15.6" customHeight="1" x14ac:dyDescent="0.25">
      <c r="A95" s="71" t="s">
        <v>252</v>
      </c>
      <c r="B95" s="75" t="s">
        <v>16</v>
      </c>
      <c r="C95" s="54" t="s">
        <v>17</v>
      </c>
      <c r="D95" s="54"/>
      <c r="E95" s="54"/>
      <c r="F95" s="54"/>
      <c r="G95" s="57">
        <f>G25</f>
        <v>22820000</v>
      </c>
      <c r="H95" s="57">
        <f>H25+H77</f>
        <v>24177567</v>
      </c>
      <c r="I95" s="57">
        <f t="shared" ref="I95" si="35">I25+I77</f>
        <v>16066888</v>
      </c>
      <c r="J95" s="159">
        <f t="shared" ref="J95:J97" si="36">I95/H95</f>
        <v>0.66453700655653236</v>
      </c>
    </row>
    <row r="96" spans="1:10" s="5" customFormat="1" ht="15.6" customHeight="1" x14ac:dyDescent="0.25">
      <c r="A96" s="71" t="s">
        <v>253</v>
      </c>
      <c r="B96" s="75" t="s">
        <v>18</v>
      </c>
      <c r="C96" s="54" t="s">
        <v>99</v>
      </c>
      <c r="D96" s="54"/>
      <c r="E96" s="54"/>
      <c r="F96" s="54"/>
      <c r="G96" s="57">
        <f>G65</f>
        <v>3000000</v>
      </c>
      <c r="H96" s="57">
        <f>H65</f>
        <v>3000000</v>
      </c>
      <c r="I96" s="57">
        <f t="shared" ref="I96" si="37">I65</f>
        <v>2017495</v>
      </c>
      <c r="J96" s="159">
        <f t="shared" si="36"/>
        <v>0.67249833333333331</v>
      </c>
    </row>
    <row r="97" spans="1:10" s="5" customFormat="1" ht="15.6" customHeight="1" x14ac:dyDescent="0.25">
      <c r="A97" s="71" t="s">
        <v>254</v>
      </c>
      <c r="B97" s="75" t="s">
        <v>115</v>
      </c>
      <c r="C97" s="54" t="s">
        <v>116</v>
      </c>
      <c r="D97" s="54"/>
      <c r="E97" s="54"/>
      <c r="F97" s="54"/>
      <c r="G97" s="57">
        <f>G60</f>
        <v>1999999.81</v>
      </c>
      <c r="H97" s="57">
        <f>H60+H89</f>
        <v>2119999.5700000003</v>
      </c>
      <c r="I97" s="57">
        <f t="shared" ref="I97" si="38">I60+I89</f>
        <v>332491.76</v>
      </c>
      <c r="J97" s="159">
        <f t="shared" si="36"/>
        <v>0.15683576766008495</v>
      </c>
    </row>
    <row r="98" spans="1:10" s="2" customFormat="1" x14ac:dyDescent="0.25">
      <c r="A98" s="71" t="s">
        <v>255</v>
      </c>
      <c r="B98" s="165" t="s">
        <v>100</v>
      </c>
      <c r="C98" s="160"/>
      <c r="D98" s="160"/>
      <c r="E98" s="160"/>
      <c r="F98" s="160"/>
      <c r="G98" s="166">
        <f>SUM(G93:G97)</f>
        <v>199442499.81</v>
      </c>
      <c r="H98" s="166">
        <f>SUM(H93:H97)</f>
        <v>210357923.56999999</v>
      </c>
      <c r="I98" s="166">
        <f t="shared" ref="I98" si="39">SUM(I93:I97)</f>
        <v>188454533.75999999</v>
      </c>
      <c r="J98" s="167">
        <f>I98/H98</f>
        <v>0.89587561315363862</v>
      </c>
    </row>
    <row r="99" spans="1:10" s="2" customFormat="1" x14ac:dyDescent="0.25">
      <c r="A99" s="71" t="s">
        <v>488</v>
      </c>
      <c r="B99" s="18"/>
      <c r="C99" s="31" t="s">
        <v>101</v>
      </c>
      <c r="D99" s="31"/>
      <c r="E99" s="32"/>
      <c r="F99" s="33">
        <v>23</v>
      </c>
      <c r="G99" s="84"/>
      <c r="H99" s="84"/>
      <c r="I99" s="84"/>
      <c r="J99" s="84"/>
    </row>
    <row r="100" spans="1:10" x14ac:dyDescent="0.25">
      <c r="B100" s="2"/>
      <c r="C100" s="2"/>
      <c r="D100" s="2"/>
      <c r="E100" s="2"/>
      <c r="G100" s="45"/>
      <c r="H100" s="122"/>
    </row>
    <row r="101" spans="1:10" x14ac:dyDescent="0.25">
      <c r="G101" s="45"/>
    </row>
    <row r="102" spans="1:10" x14ac:dyDescent="0.25">
      <c r="G102" s="69"/>
    </row>
  </sheetData>
  <sheetProtection selectLockedCells="1" selectUnlockedCells="1"/>
  <mergeCells count="9">
    <mergeCell ref="B68:E68"/>
    <mergeCell ref="C65:E65"/>
    <mergeCell ref="B1:F1"/>
    <mergeCell ref="B6:E7"/>
    <mergeCell ref="F6:F7"/>
    <mergeCell ref="B8:E8"/>
    <mergeCell ref="B64:F64"/>
    <mergeCell ref="A2:J2"/>
    <mergeCell ref="A3:J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55" firstPageNumber="0" orientation="portrait" verticalDpi="300" r:id="rId1"/>
  <headerFooter alignWithMargins="0">
    <oddFooter>&amp;C&amp;P. oldal</oddFooter>
  </headerFooter>
  <rowBreaks count="1" manualBreakCount="1">
    <brk id="6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Normal="100" zoomScaleSheetLayoutView="100" workbookViewId="0">
      <pane ySplit="4" topLeftCell="A5" activePane="bottomLeft" state="frozen"/>
      <selection pane="bottomLeft" activeCell="D16" sqref="D16"/>
    </sheetView>
  </sheetViews>
  <sheetFormatPr defaultColWidth="8.75" defaultRowHeight="12.75" x14ac:dyDescent="0.2"/>
  <cols>
    <col min="1" max="1" width="4.75" style="176" customWidth="1"/>
    <col min="2" max="2" width="3.5" style="176" customWidth="1"/>
    <col min="3" max="3" width="36.875" style="176" customWidth="1"/>
    <col min="4" max="4" width="15.75" style="176" customWidth="1"/>
    <col min="5" max="5" width="15.625" style="176" customWidth="1"/>
    <col min="6" max="6" width="15.75" style="176" customWidth="1"/>
    <col min="7" max="16384" width="8.75" style="176"/>
  </cols>
  <sheetData>
    <row r="1" spans="1:7" ht="15.75" x14ac:dyDescent="0.25">
      <c r="A1" s="253" t="s">
        <v>0</v>
      </c>
      <c r="B1" s="254"/>
      <c r="C1" s="254"/>
      <c r="D1" s="254"/>
      <c r="E1" s="254"/>
      <c r="F1" s="254"/>
      <c r="G1" s="187"/>
    </row>
    <row r="2" spans="1:7" ht="15.75" x14ac:dyDescent="0.25">
      <c r="A2" s="249" t="s">
        <v>487</v>
      </c>
      <c r="B2" s="255"/>
      <c r="C2" s="255"/>
      <c r="D2" s="255"/>
      <c r="E2" s="255"/>
      <c r="F2" s="255"/>
      <c r="G2" s="187"/>
    </row>
    <row r="3" spans="1:7" ht="15.75" x14ac:dyDescent="0.25">
      <c r="B3" s="189"/>
      <c r="C3" s="187"/>
      <c r="D3" s="187"/>
      <c r="E3" s="187"/>
      <c r="F3" s="187"/>
      <c r="G3" s="187"/>
    </row>
    <row r="4" spans="1:7" ht="22.9" customHeight="1" x14ac:dyDescent="0.25">
      <c r="A4" s="177" t="s">
        <v>307</v>
      </c>
      <c r="B4" s="71" t="s">
        <v>147</v>
      </c>
      <c r="C4" s="71" t="s">
        <v>148</v>
      </c>
      <c r="D4" s="71" t="s">
        <v>149</v>
      </c>
      <c r="E4" s="71" t="s">
        <v>150</v>
      </c>
      <c r="F4" s="71" t="s">
        <v>151</v>
      </c>
      <c r="G4" s="187"/>
    </row>
    <row r="5" spans="1:7" ht="21" customHeight="1" x14ac:dyDescent="0.2">
      <c r="A5" s="178" t="s">
        <v>132</v>
      </c>
      <c r="B5" s="251" t="s">
        <v>264</v>
      </c>
      <c r="C5" s="252"/>
      <c r="D5" s="252"/>
      <c r="E5" s="252"/>
      <c r="F5" s="252"/>
    </row>
    <row r="6" spans="1:7" ht="15.75" x14ac:dyDescent="0.2">
      <c r="A6" s="178" t="s">
        <v>133</v>
      </c>
      <c r="B6" s="213" t="s">
        <v>265</v>
      </c>
      <c r="C6" s="213" t="s">
        <v>1</v>
      </c>
      <c r="D6" s="213" t="s">
        <v>266</v>
      </c>
      <c r="E6" s="213" t="s">
        <v>267</v>
      </c>
      <c r="F6" s="213" t="s">
        <v>268</v>
      </c>
    </row>
    <row r="7" spans="1:7" ht="15.75" x14ac:dyDescent="0.2">
      <c r="A7" s="178" t="s">
        <v>134</v>
      </c>
      <c r="B7" s="213">
        <v>1</v>
      </c>
      <c r="C7" s="213">
        <v>2</v>
      </c>
      <c r="D7" s="213">
        <v>3</v>
      </c>
      <c r="E7" s="213">
        <v>4</v>
      </c>
      <c r="F7" s="213">
        <v>5</v>
      </c>
    </row>
    <row r="8" spans="1:7" x14ac:dyDescent="0.2">
      <c r="A8" s="178" t="s">
        <v>135</v>
      </c>
      <c r="B8" s="179" t="s">
        <v>269</v>
      </c>
      <c r="C8" s="180" t="s">
        <v>270</v>
      </c>
      <c r="D8" s="181">
        <v>76492</v>
      </c>
      <c r="E8" s="181">
        <v>0</v>
      </c>
      <c r="F8" s="181">
        <v>0</v>
      </c>
    </row>
    <row r="9" spans="1:7" x14ac:dyDescent="0.2">
      <c r="A9" s="178" t="s">
        <v>136</v>
      </c>
      <c r="B9" s="182" t="s">
        <v>271</v>
      </c>
      <c r="C9" s="183" t="s">
        <v>272</v>
      </c>
      <c r="D9" s="184">
        <v>76492</v>
      </c>
      <c r="E9" s="184">
        <v>0</v>
      </c>
      <c r="F9" s="184">
        <v>0</v>
      </c>
    </row>
    <row r="10" spans="1:7" ht="38.25" x14ac:dyDescent="0.2">
      <c r="A10" s="178" t="s">
        <v>137</v>
      </c>
      <c r="B10" s="182" t="s">
        <v>273</v>
      </c>
      <c r="C10" s="183" t="s">
        <v>274</v>
      </c>
      <c r="D10" s="184">
        <v>76492</v>
      </c>
      <c r="E10" s="184">
        <v>0</v>
      </c>
      <c r="F10" s="184">
        <v>0</v>
      </c>
    </row>
    <row r="11" spans="1:7" x14ac:dyDescent="0.2">
      <c r="A11" s="178" t="s">
        <v>138</v>
      </c>
      <c r="B11" s="179" t="s">
        <v>275</v>
      </c>
      <c r="C11" s="180" t="s">
        <v>276</v>
      </c>
      <c r="D11" s="181">
        <v>215870</v>
      </c>
      <c r="E11" s="181">
        <v>0</v>
      </c>
      <c r="F11" s="181">
        <v>115975</v>
      </c>
    </row>
    <row r="12" spans="1:7" ht="25.5" x14ac:dyDescent="0.2">
      <c r="A12" s="178" t="s">
        <v>139</v>
      </c>
      <c r="B12" s="182" t="s">
        <v>277</v>
      </c>
      <c r="C12" s="183" t="s">
        <v>278</v>
      </c>
      <c r="D12" s="184">
        <v>215870</v>
      </c>
      <c r="E12" s="184">
        <v>0</v>
      </c>
      <c r="F12" s="184">
        <v>115975</v>
      </c>
    </row>
    <row r="13" spans="1:7" x14ac:dyDescent="0.2">
      <c r="A13" s="178" t="s">
        <v>140</v>
      </c>
      <c r="B13" s="179" t="s">
        <v>279</v>
      </c>
      <c r="C13" s="180" t="s">
        <v>280</v>
      </c>
      <c r="D13" s="181">
        <v>15284522</v>
      </c>
      <c r="E13" s="181">
        <v>0</v>
      </c>
      <c r="F13" s="181">
        <v>21789888</v>
      </c>
    </row>
    <row r="14" spans="1:7" x14ac:dyDescent="0.2">
      <c r="A14" s="178" t="s">
        <v>141</v>
      </c>
      <c r="B14" s="182" t="s">
        <v>281</v>
      </c>
      <c r="C14" s="183" t="s">
        <v>282</v>
      </c>
      <c r="D14" s="184">
        <v>15284522</v>
      </c>
      <c r="E14" s="184">
        <v>0</v>
      </c>
      <c r="F14" s="184">
        <v>21789888</v>
      </c>
    </row>
    <row r="15" spans="1:7" x14ac:dyDescent="0.2">
      <c r="A15" s="178" t="s">
        <v>142</v>
      </c>
      <c r="B15" s="182" t="s">
        <v>283</v>
      </c>
      <c r="C15" s="183" t="s">
        <v>284</v>
      </c>
      <c r="D15" s="184">
        <v>15500392</v>
      </c>
      <c r="E15" s="184">
        <v>0</v>
      </c>
      <c r="F15" s="184">
        <v>21905863</v>
      </c>
    </row>
    <row r="16" spans="1:7" ht="38.25" x14ac:dyDescent="0.2">
      <c r="A16" s="178" t="s">
        <v>143</v>
      </c>
      <c r="B16" s="179" t="s">
        <v>285</v>
      </c>
      <c r="C16" s="180" t="s">
        <v>286</v>
      </c>
      <c r="D16" s="181">
        <v>28600</v>
      </c>
      <c r="E16" s="181">
        <v>0</v>
      </c>
      <c r="F16" s="181">
        <v>5545</v>
      </c>
    </row>
    <row r="17" spans="1:6" ht="25.5" x14ac:dyDescent="0.2">
      <c r="A17" s="178" t="s">
        <v>144</v>
      </c>
      <c r="B17" s="182" t="s">
        <v>287</v>
      </c>
      <c r="C17" s="183" t="s">
        <v>288</v>
      </c>
      <c r="D17" s="184">
        <v>28600</v>
      </c>
      <c r="E17" s="184">
        <v>0</v>
      </c>
      <c r="F17" s="184">
        <v>5545</v>
      </c>
    </row>
    <row r="18" spans="1:6" x14ac:dyDescent="0.2">
      <c r="A18" s="178" t="s">
        <v>145</v>
      </c>
      <c r="B18" s="182" t="s">
        <v>289</v>
      </c>
      <c r="C18" s="183" t="s">
        <v>290</v>
      </c>
      <c r="D18" s="184">
        <v>28600</v>
      </c>
      <c r="E18" s="184">
        <v>0</v>
      </c>
      <c r="F18" s="184">
        <v>5545</v>
      </c>
    </row>
    <row r="19" spans="1:6" x14ac:dyDescent="0.2">
      <c r="A19" s="178" t="s">
        <v>146</v>
      </c>
      <c r="B19" s="182" t="s">
        <v>291</v>
      </c>
      <c r="C19" s="183" t="s">
        <v>292</v>
      </c>
      <c r="D19" s="184">
        <v>15605484</v>
      </c>
      <c r="E19" s="184">
        <v>0</v>
      </c>
      <c r="F19" s="184">
        <v>21911408</v>
      </c>
    </row>
    <row r="20" spans="1:6" x14ac:dyDescent="0.2">
      <c r="A20" s="178" t="s">
        <v>153</v>
      </c>
      <c r="B20" s="179" t="s">
        <v>293</v>
      </c>
      <c r="C20" s="180" t="s">
        <v>294</v>
      </c>
      <c r="D20" s="181">
        <v>10689794</v>
      </c>
      <c r="E20" s="181">
        <v>0</v>
      </c>
      <c r="F20" s="181">
        <v>10689794</v>
      </c>
    </row>
    <row r="21" spans="1:6" x14ac:dyDescent="0.2">
      <c r="A21" s="178" t="s">
        <v>154</v>
      </c>
      <c r="B21" s="179" t="s">
        <v>295</v>
      </c>
      <c r="C21" s="180" t="s">
        <v>296</v>
      </c>
      <c r="D21" s="181">
        <v>-12293317</v>
      </c>
      <c r="E21" s="181">
        <v>0</v>
      </c>
      <c r="F21" s="181">
        <v>-6383271</v>
      </c>
    </row>
    <row r="22" spans="1:6" x14ac:dyDescent="0.2">
      <c r="A22" s="178" t="s">
        <v>155</v>
      </c>
      <c r="B22" s="179" t="s">
        <v>297</v>
      </c>
      <c r="C22" s="180" t="s">
        <v>298</v>
      </c>
      <c r="D22" s="181">
        <v>5910046</v>
      </c>
      <c r="E22" s="181">
        <v>0</v>
      </c>
      <c r="F22" s="181">
        <v>4247444</v>
      </c>
    </row>
    <row r="23" spans="1:6" x14ac:dyDescent="0.2">
      <c r="A23" s="178" t="s">
        <v>156</v>
      </c>
      <c r="B23" s="182" t="s">
        <v>299</v>
      </c>
      <c r="C23" s="183" t="s">
        <v>300</v>
      </c>
      <c r="D23" s="184">
        <v>4306523</v>
      </c>
      <c r="E23" s="184">
        <v>0</v>
      </c>
      <c r="F23" s="184">
        <v>8553967</v>
      </c>
    </row>
    <row r="24" spans="1:6" ht="25.5" x14ac:dyDescent="0.2">
      <c r="A24" s="178" t="s">
        <v>157</v>
      </c>
      <c r="B24" s="179" t="s">
        <v>308</v>
      </c>
      <c r="C24" s="180" t="s">
        <v>309</v>
      </c>
      <c r="D24" s="181">
        <v>0</v>
      </c>
      <c r="E24" s="181">
        <v>0</v>
      </c>
      <c r="F24" s="181">
        <v>10000</v>
      </c>
    </row>
    <row r="25" spans="1:6" ht="25.5" x14ac:dyDescent="0.2">
      <c r="A25" s="178" t="s">
        <v>158</v>
      </c>
      <c r="B25" s="182" t="s">
        <v>310</v>
      </c>
      <c r="C25" s="183" t="s">
        <v>311</v>
      </c>
      <c r="D25" s="184">
        <v>0</v>
      </c>
      <c r="E25" s="184">
        <v>0</v>
      </c>
      <c r="F25" s="184">
        <v>10000</v>
      </c>
    </row>
    <row r="26" spans="1:6" x14ac:dyDescent="0.2">
      <c r="A26" s="178" t="s">
        <v>159</v>
      </c>
      <c r="B26" s="182" t="s">
        <v>312</v>
      </c>
      <c r="C26" s="183" t="s">
        <v>313</v>
      </c>
      <c r="D26" s="184">
        <v>0</v>
      </c>
      <c r="E26" s="184">
        <v>0</v>
      </c>
      <c r="F26" s="184">
        <v>10000</v>
      </c>
    </row>
    <row r="27" spans="1:6" ht="25.5" x14ac:dyDescent="0.2">
      <c r="A27" s="178" t="s">
        <v>160</v>
      </c>
      <c r="B27" s="179" t="s">
        <v>301</v>
      </c>
      <c r="C27" s="180" t="s">
        <v>302</v>
      </c>
      <c r="D27" s="181">
        <v>11298961</v>
      </c>
      <c r="E27" s="181">
        <v>0</v>
      </c>
      <c r="F27" s="181">
        <v>13347441</v>
      </c>
    </row>
    <row r="28" spans="1:6" ht="25.5" x14ac:dyDescent="0.2">
      <c r="A28" s="178" t="s">
        <v>161</v>
      </c>
      <c r="B28" s="182" t="s">
        <v>303</v>
      </c>
      <c r="C28" s="183" t="s">
        <v>304</v>
      </c>
      <c r="D28" s="184">
        <v>11298961</v>
      </c>
      <c r="E28" s="184">
        <v>0</v>
      </c>
      <c r="F28" s="184">
        <v>13347441</v>
      </c>
    </row>
    <row r="29" spans="1:6" x14ac:dyDescent="0.2">
      <c r="A29" s="178" t="s">
        <v>162</v>
      </c>
      <c r="B29" s="182" t="s">
        <v>305</v>
      </c>
      <c r="C29" s="183" t="s">
        <v>306</v>
      </c>
      <c r="D29" s="184">
        <v>15605484</v>
      </c>
      <c r="E29" s="184">
        <v>0</v>
      </c>
      <c r="F29" s="184">
        <v>21911408</v>
      </c>
    </row>
  </sheetData>
  <mergeCells count="3">
    <mergeCell ref="B5:F5"/>
    <mergeCell ref="A1:F1"/>
    <mergeCell ref="A2:F2"/>
  </mergeCells>
  <pageMargins left="0.7" right="0.7" top="0.75" bottom="0.75" header="0.3" footer="0.3"/>
  <pageSetup paperSize="9" scale="89" orientation="portrait" verticalDpi="0" r:id="rId1"/>
  <headerFooter>
    <oddHeader>&amp;RÉrték típus: Forint</oddHeader>
    <oddFooter>&amp;LAdatellenőrző kód: 6c-384d-7a-3ca13c4d6d10-3e-3e-225-1f77e5c-32</oddFooter>
  </headerFooter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110" zoomScaleNormal="100" zoomScaleSheetLayoutView="110" workbookViewId="0">
      <pane ySplit="7" topLeftCell="A8" activePane="bottomLeft" state="frozen"/>
      <selection pane="bottomLeft" activeCell="E13" sqref="E13"/>
    </sheetView>
  </sheetViews>
  <sheetFormatPr defaultColWidth="8.75" defaultRowHeight="12.75" x14ac:dyDescent="0.2"/>
  <cols>
    <col min="1" max="1" width="4.375" style="176" customWidth="1"/>
    <col min="2" max="2" width="7.375" style="176" customWidth="1"/>
    <col min="3" max="3" width="40" style="176" customWidth="1"/>
    <col min="4" max="4" width="27.375" style="176" customWidth="1"/>
    <col min="5" max="16384" width="8.75" style="176"/>
  </cols>
  <sheetData>
    <row r="1" spans="1:5" s="200" customFormat="1" ht="15.75" x14ac:dyDescent="0.25">
      <c r="A1" s="258" t="s">
        <v>0</v>
      </c>
      <c r="B1" s="255"/>
      <c r="C1" s="255"/>
      <c r="D1" s="255"/>
      <c r="E1" s="190"/>
    </row>
    <row r="2" spans="1:5" s="200" customFormat="1" ht="15.75" x14ac:dyDescent="0.25">
      <c r="A2" s="258" t="s">
        <v>333</v>
      </c>
      <c r="B2" s="255"/>
      <c r="C2" s="255"/>
      <c r="D2" s="255"/>
      <c r="E2" s="190"/>
    </row>
    <row r="3" spans="1:5" s="200" customFormat="1" ht="15.75" x14ac:dyDescent="0.25">
      <c r="A3" s="191"/>
      <c r="B3" s="190"/>
      <c r="C3" s="190"/>
      <c r="D3" s="190"/>
      <c r="E3" s="190"/>
    </row>
    <row r="4" spans="1:5" ht="22.5" x14ac:dyDescent="0.2">
      <c r="A4" s="214" t="s">
        <v>152</v>
      </c>
      <c r="B4" s="186" t="s">
        <v>147</v>
      </c>
      <c r="C4" s="71" t="s">
        <v>148</v>
      </c>
      <c r="D4" s="71" t="s">
        <v>149</v>
      </c>
    </row>
    <row r="5" spans="1:5" x14ac:dyDescent="0.2">
      <c r="A5" s="178" t="s">
        <v>132</v>
      </c>
      <c r="B5" s="256" t="s">
        <v>314</v>
      </c>
      <c r="C5" s="257"/>
      <c r="D5" s="257"/>
    </row>
    <row r="6" spans="1:5" ht="15.75" x14ac:dyDescent="0.2">
      <c r="A6" s="178" t="s">
        <v>133</v>
      </c>
      <c r="B6" s="213" t="s">
        <v>265</v>
      </c>
      <c r="C6" s="213" t="s">
        <v>1</v>
      </c>
      <c r="D6" s="213" t="s">
        <v>315</v>
      </c>
    </row>
    <row r="7" spans="1:5" ht="15.75" x14ac:dyDescent="0.2">
      <c r="A7" s="178" t="s">
        <v>134</v>
      </c>
      <c r="B7" s="213">
        <v>1</v>
      </c>
      <c r="C7" s="213">
        <v>2</v>
      </c>
      <c r="D7" s="213">
        <v>3</v>
      </c>
    </row>
    <row r="8" spans="1:5" x14ac:dyDescent="0.2">
      <c r="A8" s="178" t="s">
        <v>135</v>
      </c>
      <c r="B8" s="208" t="s">
        <v>316</v>
      </c>
      <c r="C8" s="209" t="s">
        <v>317</v>
      </c>
      <c r="D8" s="210">
        <v>13414442</v>
      </c>
    </row>
    <row r="9" spans="1:5" x14ac:dyDescent="0.2">
      <c r="A9" s="178" t="s">
        <v>136</v>
      </c>
      <c r="B9" s="208" t="s">
        <v>318</v>
      </c>
      <c r="C9" s="209" t="s">
        <v>319</v>
      </c>
      <c r="D9" s="210">
        <v>188454534</v>
      </c>
    </row>
    <row r="10" spans="1:5" ht="25.5" x14ac:dyDescent="0.2">
      <c r="A10" s="178" t="s">
        <v>137</v>
      </c>
      <c r="B10" s="205" t="s">
        <v>320</v>
      </c>
      <c r="C10" s="206" t="s">
        <v>321</v>
      </c>
      <c r="D10" s="207">
        <v>-175040092</v>
      </c>
    </row>
    <row r="11" spans="1:5" x14ac:dyDescent="0.2">
      <c r="A11" s="178" t="s">
        <v>138</v>
      </c>
      <c r="B11" s="208" t="s">
        <v>322</v>
      </c>
      <c r="C11" s="209" t="s">
        <v>323</v>
      </c>
      <c r="D11" s="210">
        <v>196941500</v>
      </c>
    </row>
    <row r="12" spans="1:5" ht="25.5" x14ac:dyDescent="0.2">
      <c r="A12" s="178" t="s">
        <v>139</v>
      </c>
      <c r="B12" s="205" t="s">
        <v>269</v>
      </c>
      <c r="C12" s="206" t="s">
        <v>324</v>
      </c>
      <c r="D12" s="207">
        <v>196941500</v>
      </c>
    </row>
    <row r="13" spans="1:5" x14ac:dyDescent="0.2">
      <c r="A13" s="178" t="s">
        <v>140</v>
      </c>
      <c r="B13" s="205" t="s">
        <v>325</v>
      </c>
      <c r="C13" s="206" t="s">
        <v>326</v>
      </c>
      <c r="D13" s="207">
        <v>21901408</v>
      </c>
    </row>
    <row r="14" spans="1:5" x14ac:dyDescent="0.2">
      <c r="A14" s="178" t="s">
        <v>141</v>
      </c>
      <c r="B14" s="205" t="s">
        <v>327</v>
      </c>
      <c r="C14" s="206" t="s">
        <v>328</v>
      </c>
      <c r="D14" s="207">
        <v>21901408</v>
      </c>
    </row>
    <row r="15" spans="1:5" ht="25.5" x14ac:dyDescent="0.2">
      <c r="A15" s="178" t="s">
        <v>142</v>
      </c>
      <c r="B15" s="205" t="s">
        <v>329</v>
      </c>
      <c r="C15" s="206" t="s">
        <v>330</v>
      </c>
      <c r="D15" s="207">
        <v>13347441</v>
      </c>
    </row>
    <row r="16" spans="1:5" x14ac:dyDescent="0.2">
      <c r="A16" s="178" t="s">
        <v>143</v>
      </c>
      <c r="B16" s="205" t="s">
        <v>331</v>
      </c>
      <c r="C16" s="206" t="s">
        <v>332</v>
      </c>
      <c r="D16" s="207">
        <v>8553967</v>
      </c>
    </row>
  </sheetData>
  <mergeCells count="3">
    <mergeCell ref="B5:D5"/>
    <mergeCell ref="A1:D1"/>
    <mergeCell ref="A2:D2"/>
  </mergeCells>
  <pageMargins left="0.7" right="0.7" top="0.75" bottom="0.75" header="0.3" footer="0.3"/>
  <pageSetup paperSize="9" orientation="portrait" verticalDpi="0" r:id="rId1"/>
  <headerFooter>
    <oddHeader>&amp;RÉrték típus: Forint</oddHeader>
    <oddFooter>&amp;LAdatellenőrző kód: 6d3f-7a-7-21-262336-b-23-6376-16-2f-6d33763354a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90" zoomScaleNormal="100" zoomScaleSheetLayoutView="90" workbookViewId="0">
      <pane ySplit="8" topLeftCell="A9" activePane="bottomLeft" state="frozen"/>
      <selection pane="bottomLeft" activeCell="E16" sqref="E16"/>
    </sheetView>
  </sheetViews>
  <sheetFormatPr defaultColWidth="8.75" defaultRowHeight="12.75" x14ac:dyDescent="0.2"/>
  <cols>
    <col min="1" max="1" width="3.5" style="168" customWidth="1"/>
    <col min="2" max="2" width="7.375" style="168" customWidth="1"/>
    <col min="3" max="3" width="35.25" style="168" customWidth="1"/>
    <col min="4" max="4" width="20.75" style="168" customWidth="1"/>
    <col min="5" max="5" width="20.875" style="168" customWidth="1"/>
    <col min="6" max="6" width="20.75" style="168" customWidth="1"/>
    <col min="7" max="16384" width="8.75" style="168"/>
  </cols>
  <sheetData>
    <row r="1" spans="1:7" s="192" customFormat="1" x14ac:dyDescent="0.2"/>
    <row r="2" spans="1:7" s="185" customFormat="1" ht="15.75" x14ac:dyDescent="0.25">
      <c r="B2" s="261" t="s">
        <v>0</v>
      </c>
      <c r="C2" s="228"/>
      <c r="D2" s="228"/>
      <c r="E2" s="228"/>
      <c r="F2" s="228"/>
      <c r="G2" s="188"/>
    </row>
    <row r="3" spans="1:7" s="185" customFormat="1" ht="15.75" x14ac:dyDescent="0.25">
      <c r="B3" s="262" t="s">
        <v>486</v>
      </c>
      <c r="C3" s="228"/>
      <c r="D3" s="228"/>
      <c r="E3" s="228"/>
      <c r="F3" s="228"/>
      <c r="G3" s="188"/>
    </row>
    <row r="4" spans="1:7" s="185" customFormat="1" ht="15.75" x14ac:dyDescent="0.25">
      <c r="B4" s="193"/>
      <c r="C4" s="188"/>
      <c r="D4" s="188"/>
      <c r="E4" s="188"/>
      <c r="F4" s="188"/>
      <c r="G4" s="188"/>
    </row>
    <row r="5" spans="1:7" ht="33.75" x14ac:dyDescent="0.2">
      <c r="A5" s="194" t="s">
        <v>152</v>
      </c>
      <c r="B5" s="195" t="s">
        <v>147</v>
      </c>
      <c r="C5" s="195" t="s">
        <v>148</v>
      </c>
      <c r="D5" s="195" t="s">
        <v>149</v>
      </c>
      <c r="E5" s="195" t="s">
        <v>150</v>
      </c>
      <c r="F5" s="195" t="s">
        <v>151</v>
      </c>
    </row>
    <row r="6" spans="1:7" ht="25.9" customHeight="1" x14ac:dyDescent="0.2">
      <c r="A6" s="169" t="s">
        <v>132</v>
      </c>
      <c r="B6" s="259" t="s">
        <v>334</v>
      </c>
      <c r="C6" s="260"/>
      <c r="D6" s="260"/>
      <c r="E6" s="260"/>
      <c r="F6" s="260"/>
    </row>
    <row r="7" spans="1:7" ht="20.45" customHeight="1" x14ac:dyDescent="0.2">
      <c r="A7" s="169" t="s">
        <v>133</v>
      </c>
      <c r="B7" s="215" t="s">
        <v>265</v>
      </c>
      <c r="C7" s="215" t="s">
        <v>1</v>
      </c>
      <c r="D7" s="215" t="s">
        <v>266</v>
      </c>
      <c r="E7" s="215" t="s">
        <v>267</v>
      </c>
      <c r="F7" s="215" t="s">
        <v>268</v>
      </c>
    </row>
    <row r="8" spans="1:7" ht="15.75" x14ac:dyDescent="0.2">
      <c r="A8" s="169" t="s">
        <v>134</v>
      </c>
      <c r="B8" s="215">
        <v>1</v>
      </c>
      <c r="C8" s="215">
        <v>2</v>
      </c>
      <c r="D8" s="215">
        <v>3</v>
      </c>
      <c r="E8" s="215">
        <v>4</v>
      </c>
      <c r="F8" s="215">
        <v>5</v>
      </c>
    </row>
    <row r="9" spans="1:7" ht="25.5" x14ac:dyDescent="0.2">
      <c r="A9" s="169" t="s">
        <v>135</v>
      </c>
      <c r="B9" s="170" t="s">
        <v>335</v>
      </c>
      <c r="C9" s="171" t="s">
        <v>336</v>
      </c>
      <c r="D9" s="172">
        <v>172258686</v>
      </c>
      <c r="E9" s="172">
        <v>0</v>
      </c>
      <c r="F9" s="172">
        <v>181412508</v>
      </c>
    </row>
    <row r="10" spans="1:7" ht="25.5" x14ac:dyDescent="0.2">
      <c r="A10" s="169" t="s">
        <v>136</v>
      </c>
      <c r="B10" s="170" t="s">
        <v>337</v>
      </c>
      <c r="C10" s="171" t="s">
        <v>338</v>
      </c>
      <c r="D10" s="172">
        <v>4044880</v>
      </c>
      <c r="E10" s="172">
        <v>0</v>
      </c>
      <c r="F10" s="172">
        <v>13414424</v>
      </c>
    </row>
    <row r="11" spans="1:7" ht="30.6" customHeight="1" x14ac:dyDescent="0.2">
      <c r="A11" s="169" t="s">
        <v>137</v>
      </c>
      <c r="B11" s="170" t="s">
        <v>339</v>
      </c>
      <c r="C11" s="171" t="s">
        <v>340</v>
      </c>
      <c r="D11" s="172">
        <v>254003</v>
      </c>
      <c r="E11" s="172">
        <v>0</v>
      </c>
      <c r="F11" s="172">
        <v>3</v>
      </c>
    </row>
    <row r="12" spans="1:7" ht="25.5" x14ac:dyDescent="0.2">
      <c r="A12" s="169" t="s">
        <v>138</v>
      </c>
      <c r="B12" s="173" t="s">
        <v>341</v>
      </c>
      <c r="C12" s="174" t="s">
        <v>342</v>
      </c>
      <c r="D12" s="175">
        <v>176557569</v>
      </c>
      <c r="E12" s="175">
        <v>0</v>
      </c>
      <c r="F12" s="175">
        <v>194826935</v>
      </c>
    </row>
    <row r="13" spans="1:7" x14ac:dyDescent="0.2">
      <c r="A13" s="169" t="s">
        <v>139</v>
      </c>
      <c r="B13" s="170" t="s">
        <v>343</v>
      </c>
      <c r="C13" s="171" t="s">
        <v>344</v>
      </c>
      <c r="D13" s="172">
        <v>2327392</v>
      </c>
      <c r="E13" s="172">
        <v>0</v>
      </c>
      <c r="F13" s="172">
        <v>1790199</v>
      </c>
    </row>
    <row r="14" spans="1:7" x14ac:dyDescent="0.2">
      <c r="A14" s="169" t="s">
        <v>140</v>
      </c>
      <c r="B14" s="170" t="s">
        <v>345</v>
      </c>
      <c r="C14" s="171" t="s">
        <v>346</v>
      </c>
      <c r="D14" s="172">
        <v>13949413</v>
      </c>
      <c r="E14" s="172">
        <v>0</v>
      </c>
      <c r="F14" s="172">
        <v>13245933</v>
      </c>
    </row>
    <row r="15" spans="1:7" x14ac:dyDescent="0.2">
      <c r="A15" s="169" t="s">
        <v>141</v>
      </c>
      <c r="B15" s="173" t="s">
        <v>331</v>
      </c>
      <c r="C15" s="174" t="s">
        <v>347</v>
      </c>
      <c r="D15" s="175">
        <v>16276805</v>
      </c>
      <c r="E15" s="175">
        <v>0</v>
      </c>
      <c r="F15" s="175">
        <v>15036132</v>
      </c>
    </row>
    <row r="16" spans="1:7" x14ac:dyDescent="0.2">
      <c r="A16" s="169" t="s">
        <v>142</v>
      </c>
      <c r="B16" s="170" t="s">
        <v>348</v>
      </c>
      <c r="C16" s="171" t="s">
        <v>349</v>
      </c>
      <c r="D16" s="172">
        <v>123135661</v>
      </c>
      <c r="E16" s="172">
        <v>0</v>
      </c>
      <c r="F16" s="172">
        <v>133366789</v>
      </c>
    </row>
    <row r="17" spans="1:6" x14ac:dyDescent="0.2">
      <c r="A17" s="169" t="s">
        <v>143</v>
      </c>
      <c r="B17" s="170" t="s">
        <v>350</v>
      </c>
      <c r="C17" s="171" t="s">
        <v>351</v>
      </c>
      <c r="D17" s="172">
        <v>9735062</v>
      </c>
      <c r="E17" s="172">
        <v>0</v>
      </c>
      <c r="F17" s="172">
        <v>17533144</v>
      </c>
    </row>
    <row r="18" spans="1:6" x14ac:dyDescent="0.2">
      <c r="A18" s="169" t="s">
        <v>144</v>
      </c>
      <c r="B18" s="170" t="s">
        <v>352</v>
      </c>
      <c r="C18" s="171" t="s">
        <v>353</v>
      </c>
      <c r="D18" s="172">
        <v>18077330</v>
      </c>
      <c r="E18" s="172">
        <v>0</v>
      </c>
      <c r="F18" s="172">
        <v>20501192</v>
      </c>
    </row>
    <row r="19" spans="1:6" x14ac:dyDescent="0.2">
      <c r="A19" s="169" t="s">
        <v>145</v>
      </c>
      <c r="B19" s="173" t="s">
        <v>354</v>
      </c>
      <c r="C19" s="174" t="s">
        <v>355</v>
      </c>
      <c r="D19" s="175">
        <v>150948053</v>
      </c>
      <c r="E19" s="175">
        <v>0</v>
      </c>
      <c r="F19" s="175">
        <v>171401125</v>
      </c>
    </row>
    <row r="20" spans="1:6" x14ac:dyDescent="0.2">
      <c r="A20" s="169" t="s">
        <v>146</v>
      </c>
      <c r="B20" s="173" t="s">
        <v>356</v>
      </c>
      <c r="C20" s="174" t="s">
        <v>357</v>
      </c>
      <c r="D20" s="175">
        <v>218351</v>
      </c>
      <c r="E20" s="175">
        <v>0</v>
      </c>
      <c r="F20" s="175">
        <v>338297</v>
      </c>
    </row>
    <row r="21" spans="1:6" x14ac:dyDescent="0.2">
      <c r="A21" s="169" t="s">
        <v>153</v>
      </c>
      <c r="B21" s="173" t="s">
        <v>358</v>
      </c>
      <c r="C21" s="174" t="s">
        <v>359</v>
      </c>
      <c r="D21" s="175">
        <v>3204323</v>
      </c>
      <c r="E21" s="175">
        <v>0</v>
      </c>
      <c r="F21" s="175">
        <v>3803952</v>
      </c>
    </row>
    <row r="22" spans="1:6" ht="25.5" x14ac:dyDescent="0.2">
      <c r="A22" s="169" t="s">
        <v>154</v>
      </c>
      <c r="B22" s="173" t="s">
        <v>360</v>
      </c>
      <c r="C22" s="174" t="s">
        <v>361</v>
      </c>
      <c r="D22" s="175">
        <v>5910037</v>
      </c>
      <c r="E22" s="175">
        <v>0</v>
      </c>
      <c r="F22" s="175">
        <v>4247429</v>
      </c>
    </row>
    <row r="23" spans="1:6" ht="25.5" x14ac:dyDescent="0.2">
      <c r="A23" s="169" t="s">
        <v>155</v>
      </c>
      <c r="B23" s="170" t="s">
        <v>362</v>
      </c>
      <c r="C23" s="171" t="s">
        <v>363</v>
      </c>
      <c r="D23" s="172">
        <v>9</v>
      </c>
      <c r="E23" s="172">
        <v>0</v>
      </c>
      <c r="F23" s="172">
        <v>15</v>
      </c>
    </row>
    <row r="24" spans="1:6" ht="25.5" x14ac:dyDescent="0.2">
      <c r="A24" s="169" t="s">
        <v>156</v>
      </c>
      <c r="B24" s="173" t="s">
        <v>364</v>
      </c>
      <c r="C24" s="174" t="s">
        <v>365</v>
      </c>
      <c r="D24" s="175">
        <v>9</v>
      </c>
      <c r="E24" s="175">
        <v>0</v>
      </c>
      <c r="F24" s="175">
        <v>15</v>
      </c>
    </row>
    <row r="25" spans="1:6" x14ac:dyDescent="0.2">
      <c r="A25" s="169" t="s">
        <v>157</v>
      </c>
      <c r="B25" s="173" t="s">
        <v>366</v>
      </c>
      <c r="C25" s="174" t="s">
        <v>367</v>
      </c>
      <c r="D25" s="175">
        <v>9</v>
      </c>
      <c r="E25" s="175">
        <v>0</v>
      </c>
      <c r="F25" s="175">
        <v>15</v>
      </c>
    </row>
    <row r="26" spans="1:6" x14ac:dyDescent="0.2">
      <c r="A26" s="169" t="s">
        <v>158</v>
      </c>
      <c r="B26" s="173" t="s">
        <v>368</v>
      </c>
      <c r="C26" s="174" t="s">
        <v>369</v>
      </c>
      <c r="D26" s="175">
        <v>5910046</v>
      </c>
      <c r="E26" s="175">
        <v>0</v>
      </c>
      <c r="F26" s="175">
        <v>4247444</v>
      </c>
    </row>
  </sheetData>
  <mergeCells count="3">
    <mergeCell ref="B6:F6"/>
    <mergeCell ref="B2:F2"/>
    <mergeCell ref="B3:F3"/>
  </mergeCells>
  <pageMargins left="0.7" right="0.7" top="0.75" bottom="0.75" header="0.3" footer="0.3"/>
  <pageSetup paperSize="9" scale="75" orientation="portrait" verticalDpi="0" r:id="rId1"/>
  <headerFooter>
    <oddHeader>&amp;RÉrték típus: Forint</oddHeader>
    <oddFooter>&amp;LAdatellenőrző kód: 6d3f-7a-7-21-262336-b-23-6376-16-2f-6d33763354a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zoomScaleNormal="100" workbookViewId="0">
      <pane ySplit="8" topLeftCell="A9" activePane="bottomLeft" state="frozen"/>
      <selection pane="bottomLeft" activeCell="D7" sqref="D7"/>
    </sheetView>
  </sheetViews>
  <sheetFormatPr defaultColWidth="8.75" defaultRowHeight="12.75" x14ac:dyDescent="0.2"/>
  <cols>
    <col min="1" max="1" width="3.75" style="192" customWidth="1"/>
    <col min="2" max="2" width="7.375" style="192" customWidth="1"/>
    <col min="3" max="3" width="20.75" style="192" customWidth="1"/>
    <col min="4" max="13" width="18.75" style="192" customWidth="1"/>
    <col min="14" max="16384" width="8.75" style="192"/>
  </cols>
  <sheetData>
    <row r="2" spans="1:13" s="185" customFormat="1" ht="15.75" x14ac:dyDescent="0.25">
      <c r="A2" s="265" t="s">
        <v>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28"/>
      <c r="M2" s="228"/>
    </row>
    <row r="3" spans="1:13" s="185" customFormat="1" ht="33" customHeight="1" x14ac:dyDescent="0.25">
      <c r="A3" s="266" t="s">
        <v>485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28"/>
      <c r="M3" s="228"/>
    </row>
    <row r="4" spans="1:13" s="185" customFormat="1" ht="21" customHeight="1" x14ac:dyDescent="0.25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88"/>
      <c r="M4" s="188"/>
    </row>
    <row r="5" spans="1:13" ht="33.75" x14ac:dyDescent="0.2">
      <c r="A5" s="211" t="s">
        <v>152</v>
      </c>
      <c r="B5" s="195" t="s">
        <v>147</v>
      </c>
      <c r="C5" s="195" t="s">
        <v>148</v>
      </c>
      <c r="D5" s="195" t="s">
        <v>149</v>
      </c>
      <c r="E5" s="195" t="s">
        <v>150</v>
      </c>
      <c r="F5" s="195" t="s">
        <v>151</v>
      </c>
      <c r="G5" s="195" t="s">
        <v>217</v>
      </c>
      <c r="H5" s="195" t="s">
        <v>245</v>
      </c>
      <c r="I5" s="195" t="s">
        <v>261</v>
      </c>
      <c r="J5" s="195" t="s">
        <v>262</v>
      </c>
      <c r="K5" s="195" t="s">
        <v>482</v>
      </c>
      <c r="L5" s="195" t="s">
        <v>483</v>
      </c>
      <c r="M5" s="195" t="s">
        <v>484</v>
      </c>
    </row>
    <row r="6" spans="1:13" s="199" customFormat="1" ht="29.45" customHeight="1" x14ac:dyDescent="0.25">
      <c r="A6" s="198" t="s">
        <v>132</v>
      </c>
      <c r="B6" s="263" t="s">
        <v>370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</row>
    <row r="7" spans="1:13" ht="80.45" customHeight="1" x14ac:dyDescent="0.2">
      <c r="A7" s="212" t="s">
        <v>133</v>
      </c>
      <c r="B7" s="216" t="s">
        <v>265</v>
      </c>
      <c r="C7" s="217" t="s">
        <v>1</v>
      </c>
      <c r="D7" s="217" t="s">
        <v>371</v>
      </c>
      <c r="E7" s="217" t="s">
        <v>50</v>
      </c>
      <c r="F7" s="217" t="s">
        <v>372</v>
      </c>
      <c r="G7" s="217" t="s">
        <v>373</v>
      </c>
      <c r="H7" s="217" t="s">
        <v>374</v>
      </c>
      <c r="I7" s="217" t="s">
        <v>375</v>
      </c>
      <c r="J7" s="217" t="s">
        <v>376</v>
      </c>
      <c r="K7" s="217" t="s">
        <v>377</v>
      </c>
      <c r="L7" s="217" t="s">
        <v>56</v>
      </c>
      <c r="M7" s="217" t="s">
        <v>378</v>
      </c>
    </row>
    <row r="8" spans="1:13" ht="22.9" customHeight="1" x14ac:dyDescent="0.2">
      <c r="A8" s="198" t="s">
        <v>134</v>
      </c>
      <c r="B8" s="215">
        <v>1</v>
      </c>
      <c r="C8" s="215">
        <v>2</v>
      </c>
      <c r="D8" s="215">
        <v>3</v>
      </c>
      <c r="E8" s="215">
        <v>4</v>
      </c>
      <c r="F8" s="215">
        <v>5</v>
      </c>
      <c r="G8" s="215">
        <v>6</v>
      </c>
      <c r="H8" s="215">
        <v>7</v>
      </c>
      <c r="I8" s="215">
        <v>8</v>
      </c>
      <c r="J8" s="215">
        <v>9</v>
      </c>
      <c r="K8" s="215">
        <v>10</v>
      </c>
      <c r="L8" s="215">
        <v>11</v>
      </c>
      <c r="M8" s="215">
        <v>12</v>
      </c>
    </row>
    <row r="9" spans="1:13" ht="51" x14ac:dyDescent="0.2">
      <c r="A9" s="198" t="s">
        <v>135</v>
      </c>
      <c r="B9" s="170" t="s">
        <v>335</v>
      </c>
      <c r="C9" s="171" t="s">
        <v>379</v>
      </c>
      <c r="D9" s="172">
        <v>1</v>
      </c>
      <c r="E9" s="172">
        <v>11561100</v>
      </c>
      <c r="F9" s="172">
        <v>570000</v>
      </c>
      <c r="G9" s="172">
        <v>0</v>
      </c>
      <c r="H9" s="172">
        <v>0</v>
      </c>
      <c r="I9" s="172">
        <v>300000</v>
      </c>
      <c r="J9" s="172">
        <v>95520</v>
      </c>
      <c r="K9" s="172">
        <v>0</v>
      </c>
      <c r="L9" s="172">
        <v>0</v>
      </c>
      <c r="M9" s="172">
        <v>0</v>
      </c>
    </row>
    <row r="10" spans="1:13" x14ac:dyDescent="0.2">
      <c r="A10" s="198" t="s">
        <v>136</v>
      </c>
      <c r="B10" s="170" t="s">
        <v>343</v>
      </c>
      <c r="C10" s="171" t="s">
        <v>380</v>
      </c>
      <c r="D10" s="172">
        <v>9</v>
      </c>
      <c r="E10" s="172">
        <v>54045865</v>
      </c>
      <c r="F10" s="172">
        <v>3790940</v>
      </c>
      <c r="G10" s="172">
        <v>0</v>
      </c>
      <c r="H10" s="172">
        <v>0</v>
      </c>
      <c r="I10" s="172">
        <v>2733606</v>
      </c>
      <c r="J10" s="172">
        <v>1180852</v>
      </c>
      <c r="K10" s="172">
        <v>0</v>
      </c>
      <c r="L10" s="172">
        <v>193102</v>
      </c>
      <c r="M10" s="172">
        <v>0</v>
      </c>
    </row>
    <row r="11" spans="1:13" x14ac:dyDescent="0.2">
      <c r="A11" s="198" t="s">
        <v>137</v>
      </c>
      <c r="B11" s="170" t="s">
        <v>345</v>
      </c>
      <c r="C11" s="171" t="s">
        <v>381</v>
      </c>
      <c r="D11" s="172">
        <v>10</v>
      </c>
      <c r="E11" s="172">
        <v>48283239</v>
      </c>
      <c r="F11" s="172">
        <v>3800940</v>
      </c>
      <c r="G11" s="172">
        <v>0</v>
      </c>
      <c r="H11" s="172">
        <v>0</v>
      </c>
      <c r="I11" s="172">
        <v>2975000</v>
      </c>
      <c r="J11" s="172">
        <v>611640</v>
      </c>
      <c r="K11" s="172">
        <v>0</v>
      </c>
      <c r="L11" s="172">
        <v>1446228</v>
      </c>
      <c r="M11" s="172">
        <v>0</v>
      </c>
    </row>
    <row r="12" spans="1:13" x14ac:dyDescent="0.2">
      <c r="A12" s="198" t="s">
        <v>138</v>
      </c>
      <c r="B12" s="170" t="s">
        <v>327</v>
      </c>
      <c r="C12" s="171" t="s">
        <v>382</v>
      </c>
      <c r="D12" s="172">
        <v>2</v>
      </c>
      <c r="E12" s="172">
        <v>9464677</v>
      </c>
      <c r="F12" s="172">
        <v>590000</v>
      </c>
      <c r="G12" s="172">
        <v>0</v>
      </c>
      <c r="H12" s="172">
        <v>0</v>
      </c>
      <c r="I12" s="172">
        <v>600000</v>
      </c>
      <c r="J12" s="172">
        <v>105600</v>
      </c>
      <c r="K12" s="172">
        <v>0</v>
      </c>
      <c r="L12" s="172">
        <v>54413</v>
      </c>
      <c r="M12" s="172">
        <v>0</v>
      </c>
    </row>
    <row r="13" spans="1:13" ht="38.25" x14ac:dyDescent="0.2">
      <c r="A13" s="198" t="s">
        <v>139</v>
      </c>
      <c r="B13" s="173" t="s">
        <v>354</v>
      </c>
      <c r="C13" s="174" t="s">
        <v>383</v>
      </c>
      <c r="D13" s="175">
        <v>22</v>
      </c>
      <c r="E13" s="175">
        <v>123354881</v>
      </c>
      <c r="F13" s="175">
        <v>8751880</v>
      </c>
      <c r="G13" s="175">
        <v>0</v>
      </c>
      <c r="H13" s="175">
        <v>0</v>
      </c>
      <c r="I13" s="175">
        <v>6608606</v>
      </c>
      <c r="J13" s="175">
        <v>1993612</v>
      </c>
      <c r="K13" s="175">
        <v>0</v>
      </c>
      <c r="L13" s="175">
        <v>1693743</v>
      </c>
      <c r="M13" s="175">
        <v>0</v>
      </c>
    </row>
    <row r="14" spans="1:13" ht="51" x14ac:dyDescent="0.2">
      <c r="A14" s="198" t="s">
        <v>140</v>
      </c>
      <c r="B14" s="173" t="s">
        <v>384</v>
      </c>
      <c r="C14" s="174" t="s">
        <v>385</v>
      </c>
      <c r="D14" s="175">
        <v>22</v>
      </c>
      <c r="E14" s="175">
        <v>123354881</v>
      </c>
      <c r="F14" s="175">
        <v>8751880</v>
      </c>
      <c r="G14" s="175">
        <v>0</v>
      </c>
      <c r="H14" s="175">
        <v>0</v>
      </c>
      <c r="I14" s="175">
        <v>6608606</v>
      </c>
      <c r="J14" s="175">
        <v>1993612</v>
      </c>
      <c r="K14" s="175">
        <v>0</v>
      </c>
      <c r="L14" s="175">
        <v>1693743</v>
      </c>
      <c r="M14" s="175">
        <v>0</v>
      </c>
    </row>
    <row r="15" spans="1:13" ht="51" x14ac:dyDescent="0.2">
      <c r="A15" s="198" t="s">
        <v>141</v>
      </c>
      <c r="B15" s="170" t="s">
        <v>386</v>
      </c>
      <c r="C15" s="171" t="s">
        <v>387</v>
      </c>
      <c r="D15" s="172">
        <v>23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</row>
    <row r="16" spans="1:13" x14ac:dyDescent="0.2">
      <c r="A16" s="199"/>
    </row>
  </sheetData>
  <mergeCells count="3">
    <mergeCell ref="B6:M6"/>
    <mergeCell ref="A2:M2"/>
    <mergeCell ref="A3:M3"/>
  </mergeCells>
  <pageMargins left="0.7" right="0.7" top="0.75" bottom="0.75" header="0.3" footer="0.3"/>
  <pageSetup paperSize="9" scale="56" orientation="landscape" horizontalDpi="0" verticalDpi="0" r:id="rId1"/>
  <headerFooter>
    <oddHeader>&amp;RÉrték típus: Fő</oddHeader>
    <oddFooter>&amp;LAdatellenőrző kód: 6d3f-7a-7-21-262336-b-23-6376-16-2f-6d33763354a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pane ySplit="6" topLeftCell="A7" activePane="bottomLeft" state="frozen"/>
      <selection pane="bottomLeft" activeCell="G9" sqref="G9"/>
    </sheetView>
  </sheetViews>
  <sheetFormatPr defaultColWidth="8.75" defaultRowHeight="12.75" x14ac:dyDescent="0.2"/>
  <cols>
    <col min="1" max="1" width="3.875" style="176" customWidth="1"/>
    <col min="2" max="2" width="4.75" style="176" customWidth="1"/>
    <col min="3" max="3" width="36.875" style="176" customWidth="1"/>
    <col min="4" max="4" width="20.5" style="176" customWidth="1"/>
    <col min="5" max="5" width="18.625" style="176" customWidth="1"/>
    <col min="6" max="6" width="18.75" style="176" customWidth="1"/>
    <col min="7" max="7" width="18.625" style="176" customWidth="1"/>
    <col min="8" max="8" width="18.875" style="176" customWidth="1"/>
    <col min="9" max="16384" width="8.75" style="176"/>
  </cols>
  <sheetData>
    <row r="1" spans="1:10" s="200" customFormat="1" ht="25.15" customHeight="1" x14ac:dyDescent="0.25">
      <c r="A1" s="261" t="s">
        <v>0</v>
      </c>
      <c r="B1" s="255"/>
      <c r="C1" s="255"/>
      <c r="D1" s="255"/>
      <c r="E1" s="255"/>
      <c r="F1" s="255"/>
      <c r="G1" s="255"/>
      <c r="H1" s="255"/>
      <c r="I1" s="190"/>
      <c r="J1" s="190"/>
    </row>
    <row r="2" spans="1:10" s="200" customFormat="1" ht="18.600000000000001" customHeight="1" x14ac:dyDescent="0.25">
      <c r="A2" s="266" t="s">
        <v>481</v>
      </c>
      <c r="B2" s="255"/>
      <c r="C2" s="255"/>
      <c r="D2" s="255"/>
      <c r="E2" s="255"/>
      <c r="F2" s="255"/>
      <c r="G2" s="255"/>
      <c r="H2" s="255"/>
      <c r="I2" s="190"/>
      <c r="J2" s="190"/>
    </row>
    <row r="3" spans="1:10" s="200" customFormat="1" ht="16.149999999999999" customHeight="1" x14ac:dyDescent="0.25">
      <c r="A3" s="196"/>
      <c r="B3" s="190"/>
      <c r="C3" s="190"/>
      <c r="D3" s="190"/>
      <c r="E3" s="190"/>
      <c r="F3" s="190"/>
      <c r="G3" s="190"/>
      <c r="H3" s="190"/>
      <c r="I3" s="190"/>
      <c r="J3" s="190"/>
    </row>
    <row r="4" spans="1:10" ht="22.5" x14ac:dyDescent="0.2">
      <c r="A4" s="202" t="s">
        <v>152</v>
      </c>
      <c r="B4" s="71" t="s">
        <v>147</v>
      </c>
      <c r="C4" s="71" t="s">
        <v>148</v>
      </c>
      <c r="D4" s="71" t="s">
        <v>149</v>
      </c>
      <c r="E4" s="197" t="s">
        <v>150</v>
      </c>
      <c r="F4" s="197" t="s">
        <v>151</v>
      </c>
      <c r="G4" s="197" t="s">
        <v>217</v>
      </c>
      <c r="H4" s="197" t="s">
        <v>245</v>
      </c>
    </row>
    <row r="5" spans="1:10" ht="19.899999999999999" customHeight="1" x14ac:dyDescent="0.2">
      <c r="A5" s="203" t="s">
        <v>132</v>
      </c>
      <c r="B5" s="256" t="s">
        <v>388</v>
      </c>
      <c r="C5" s="257"/>
      <c r="D5" s="257"/>
      <c r="E5" s="257"/>
      <c r="F5" s="257"/>
      <c r="G5" s="257"/>
      <c r="H5" s="257"/>
    </row>
    <row r="6" spans="1:10" ht="96" customHeight="1" x14ac:dyDescent="0.2">
      <c r="A6" s="203" t="s">
        <v>133</v>
      </c>
      <c r="B6" s="218" t="s">
        <v>265</v>
      </c>
      <c r="C6" s="218" t="s">
        <v>1</v>
      </c>
      <c r="D6" s="218" t="s">
        <v>389</v>
      </c>
      <c r="E6" s="218" t="s">
        <v>390</v>
      </c>
      <c r="F6" s="218" t="s">
        <v>391</v>
      </c>
      <c r="G6" s="218" t="s">
        <v>392</v>
      </c>
      <c r="H6" s="218" t="s">
        <v>393</v>
      </c>
    </row>
    <row r="7" spans="1:10" x14ac:dyDescent="0.2">
      <c r="A7" s="203" t="s">
        <v>134</v>
      </c>
      <c r="B7" s="208" t="s">
        <v>316</v>
      </c>
      <c r="C7" s="209" t="s">
        <v>394</v>
      </c>
      <c r="D7" s="210">
        <v>123354881</v>
      </c>
      <c r="E7" s="210">
        <v>123354881</v>
      </c>
      <c r="F7" s="210">
        <v>0</v>
      </c>
      <c r="G7" s="210">
        <v>0</v>
      </c>
      <c r="H7" s="210">
        <v>0</v>
      </c>
    </row>
    <row r="8" spans="1:10" x14ac:dyDescent="0.2">
      <c r="A8" s="203" t="s">
        <v>135</v>
      </c>
      <c r="B8" s="208" t="s">
        <v>318</v>
      </c>
      <c r="C8" s="209" t="s">
        <v>395</v>
      </c>
      <c r="D8" s="210">
        <v>8751880</v>
      </c>
      <c r="E8" s="210">
        <v>8751880</v>
      </c>
      <c r="F8" s="210">
        <v>0</v>
      </c>
      <c r="G8" s="210">
        <v>0</v>
      </c>
      <c r="H8" s="210">
        <v>0</v>
      </c>
    </row>
    <row r="9" spans="1:10" x14ac:dyDescent="0.2">
      <c r="A9" s="203" t="s">
        <v>136</v>
      </c>
      <c r="B9" s="208" t="s">
        <v>325</v>
      </c>
      <c r="C9" s="209" t="s">
        <v>396</v>
      </c>
      <c r="D9" s="210">
        <v>6608606</v>
      </c>
      <c r="E9" s="210">
        <v>6608606</v>
      </c>
      <c r="F9" s="210">
        <v>0</v>
      </c>
      <c r="G9" s="210">
        <v>0</v>
      </c>
      <c r="H9" s="210">
        <v>0</v>
      </c>
    </row>
    <row r="10" spans="1:10" x14ac:dyDescent="0.2">
      <c r="A10" s="203" t="s">
        <v>137</v>
      </c>
      <c r="B10" s="208" t="s">
        <v>337</v>
      </c>
      <c r="C10" s="209" t="s">
        <v>397</v>
      </c>
      <c r="D10" s="210">
        <v>1993612</v>
      </c>
      <c r="E10" s="210">
        <v>1993612</v>
      </c>
      <c r="F10" s="210">
        <v>0</v>
      </c>
      <c r="G10" s="210">
        <v>0</v>
      </c>
      <c r="H10" s="210">
        <v>0</v>
      </c>
    </row>
    <row r="11" spans="1:10" ht="25.5" x14ac:dyDescent="0.2">
      <c r="A11" s="203" t="s">
        <v>138</v>
      </c>
      <c r="B11" s="208" t="s">
        <v>343</v>
      </c>
      <c r="C11" s="209" t="s">
        <v>398</v>
      </c>
      <c r="D11" s="210">
        <v>1693743</v>
      </c>
      <c r="E11" s="210">
        <v>1693743</v>
      </c>
      <c r="F11" s="210">
        <v>0</v>
      </c>
      <c r="G11" s="210">
        <v>0</v>
      </c>
      <c r="H11" s="210">
        <v>0</v>
      </c>
    </row>
    <row r="12" spans="1:10" ht="25.5" x14ac:dyDescent="0.2">
      <c r="A12" s="203" t="s">
        <v>139</v>
      </c>
      <c r="B12" s="208" t="s">
        <v>327</v>
      </c>
      <c r="C12" s="209" t="s">
        <v>399</v>
      </c>
      <c r="D12" s="210">
        <v>142402722</v>
      </c>
      <c r="E12" s="210">
        <v>142402722</v>
      </c>
      <c r="F12" s="210">
        <v>0</v>
      </c>
      <c r="G12" s="210">
        <v>0</v>
      </c>
      <c r="H12" s="210">
        <v>0</v>
      </c>
    </row>
    <row r="13" spans="1:10" ht="25.5" x14ac:dyDescent="0.2">
      <c r="A13" s="203" t="s">
        <v>140</v>
      </c>
      <c r="B13" s="208" t="s">
        <v>331</v>
      </c>
      <c r="C13" s="209" t="s">
        <v>400</v>
      </c>
      <c r="D13" s="210">
        <v>1454440</v>
      </c>
      <c r="E13" s="210">
        <v>0</v>
      </c>
      <c r="F13" s="210">
        <v>1454440</v>
      </c>
      <c r="G13" s="210">
        <v>0</v>
      </c>
      <c r="H13" s="210">
        <v>0</v>
      </c>
    </row>
    <row r="14" spans="1:10" x14ac:dyDescent="0.2">
      <c r="A14" s="203" t="s">
        <v>141</v>
      </c>
      <c r="B14" s="208" t="s">
        <v>348</v>
      </c>
      <c r="C14" s="209" t="s">
        <v>401</v>
      </c>
      <c r="D14" s="210">
        <v>5802361</v>
      </c>
      <c r="E14" s="210">
        <v>218833</v>
      </c>
      <c r="F14" s="210">
        <v>5583528</v>
      </c>
      <c r="G14" s="210">
        <v>0</v>
      </c>
      <c r="H14" s="210">
        <v>0</v>
      </c>
    </row>
    <row r="15" spans="1:10" x14ac:dyDescent="0.2">
      <c r="A15" s="203" t="s">
        <v>142</v>
      </c>
      <c r="B15" s="208" t="s">
        <v>350</v>
      </c>
      <c r="C15" s="209" t="s">
        <v>402</v>
      </c>
      <c r="D15" s="210">
        <v>7256801</v>
      </c>
      <c r="E15" s="210">
        <v>218833</v>
      </c>
      <c r="F15" s="210">
        <v>7037968</v>
      </c>
      <c r="G15" s="210">
        <v>0</v>
      </c>
      <c r="H15" s="210">
        <v>0</v>
      </c>
    </row>
    <row r="16" spans="1:10" x14ac:dyDescent="0.2">
      <c r="A16" s="203" t="s">
        <v>143</v>
      </c>
      <c r="B16" s="205" t="s">
        <v>352</v>
      </c>
      <c r="C16" s="206" t="s">
        <v>403</v>
      </c>
      <c r="D16" s="207">
        <v>149659523</v>
      </c>
      <c r="E16" s="207">
        <v>142621555</v>
      </c>
      <c r="F16" s="207">
        <v>7037968</v>
      </c>
      <c r="G16" s="207">
        <v>0</v>
      </c>
      <c r="H16" s="207">
        <v>0</v>
      </c>
    </row>
    <row r="17" spans="1:8" ht="38.25" x14ac:dyDescent="0.2">
      <c r="A17" s="203" t="s">
        <v>144</v>
      </c>
      <c r="B17" s="205" t="s">
        <v>354</v>
      </c>
      <c r="C17" s="206" t="s">
        <v>404</v>
      </c>
      <c r="D17" s="207">
        <v>20378136</v>
      </c>
      <c r="E17" s="207">
        <v>19383271</v>
      </c>
      <c r="F17" s="207">
        <v>994865</v>
      </c>
      <c r="G17" s="207">
        <v>0</v>
      </c>
      <c r="H17" s="207">
        <v>0</v>
      </c>
    </row>
    <row r="18" spans="1:8" x14ac:dyDescent="0.2">
      <c r="A18" s="203" t="s">
        <v>145</v>
      </c>
      <c r="B18" s="208" t="s">
        <v>356</v>
      </c>
      <c r="C18" s="209" t="s">
        <v>405</v>
      </c>
      <c r="D18" s="210">
        <v>19177913</v>
      </c>
      <c r="E18" s="210">
        <v>18310453</v>
      </c>
      <c r="F18" s="210">
        <v>867460</v>
      </c>
      <c r="G18" s="210">
        <v>0</v>
      </c>
      <c r="H18" s="210">
        <v>0</v>
      </c>
    </row>
    <row r="19" spans="1:8" x14ac:dyDescent="0.2">
      <c r="A19" s="203" t="s">
        <v>146</v>
      </c>
      <c r="B19" s="208" t="s">
        <v>406</v>
      </c>
      <c r="C19" s="209" t="s">
        <v>407</v>
      </c>
      <c r="D19" s="210">
        <v>17386</v>
      </c>
      <c r="E19" s="210">
        <v>17386</v>
      </c>
      <c r="F19" s="210">
        <v>0</v>
      </c>
      <c r="G19" s="210">
        <v>0</v>
      </c>
      <c r="H19" s="210">
        <v>0</v>
      </c>
    </row>
    <row r="20" spans="1:8" ht="25.5" x14ac:dyDescent="0.2">
      <c r="A20" s="203" t="s">
        <v>153</v>
      </c>
      <c r="B20" s="208" t="s">
        <v>408</v>
      </c>
      <c r="C20" s="209" t="s">
        <v>409</v>
      </c>
      <c r="D20" s="210">
        <v>1182837</v>
      </c>
      <c r="E20" s="210">
        <v>1055432</v>
      </c>
      <c r="F20" s="210">
        <v>127405</v>
      </c>
      <c r="G20" s="210">
        <v>0</v>
      </c>
      <c r="H20" s="210">
        <v>0</v>
      </c>
    </row>
    <row r="21" spans="1:8" x14ac:dyDescent="0.2">
      <c r="A21" s="203" t="s">
        <v>154</v>
      </c>
      <c r="B21" s="208" t="s">
        <v>362</v>
      </c>
      <c r="C21" s="209" t="s">
        <v>410</v>
      </c>
      <c r="D21" s="210">
        <v>76048</v>
      </c>
      <c r="E21" s="210">
        <v>76048</v>
      </c>
      <c r="F21" s="210">
        <v>0</v>
      </c>
      <c r="G21" s="210">
        <v>0</v>
      </c>
      <c r="H21" s="210">
        <v>0</v>
      </c>
    </row>
    <row r="22" spans="1:8" x14ac:dyDescent="0.2">
      <c r="A22" s="203" t="s">
        <v>155</v>
      </c>
      <c r="B22" s="208" t="s">
        <v>273</v>
      </c>
      <c r="C22" s="209" t="s">
        <v>411</v>
      </c>
      <c r="D22" s="210">
        <v>1714151</v>
      </c>
      <c r="E22" s="210">
        <v>944302</v>
      </c>
      <c r="F22" s="210">
        <v>769849</v>
      </c>
      <c r="G22" s="210">
        <v>0</v>
      </c>
      <c r="H22" s="210">
        <v>0</v>
      </c>
    </row>
    <row r="23" spans="1:8" x14ac:dyDescent="0.2">
      <c r="A23" s="203" t="s">
        <v>156</v>
      </c>
      <c r="B23" s="208" t="s">
        <v>412</v>
      </c>
      <c r="C23" s="209" t="s">
        <v>413</v>
      </c>
      <c r="D23" s="210">
        <v>1790199</v>
      </c>
      <c r="E23" s="210">
        <v>1020350</v>
      </c>
      <c r="F23" s="210">
        <v>769849</v>
      </c>
      <c r="G23" s="210">
        <v>0</v>
      </c>
      <c r="H23" s="210">
        <v>0</v>
      </c>
    </row>
    <row r="24" spans="1:8" x14ac:dyDescent="0.2">
      <c r="A24" s="203" t="s">
        <v>157</v>
      </c>
      <c r="B24" s="208" t="s">
        <v>364</v>
      </c>
      <c r="C24" s="209" t="s">
        <v>414</v>
      </c>
      <c r="D24" s="210">
        <v>2439909</v>
      </c>
      <c r="E24" s="210">
        <v>2439909</v>
      </c>
      <c r="F24" s="210">
        <v>0</v>
      </c>
      <c r="G24" s="210">
        <v>0</v>
      </c>
      <c r="H24" s="210">
        <v>0</v>
      </c>
    </row>
    <row r="25" spans="1:8" x14ac:dyDescent="0.2">
      <c r="A25" s="203" t="s">
        <v>158</v>
      </c>
      <c r="B25" s="208" t="s">
        <v>415</v>
      </c>
      <c r="C25" s="209" t="s">
        <v>416</v>
      </c>
      <c r="D25" s="210">
        <v>100290</v>
      </c>
      <c r="E25" s="210">
        <v>100290</v>
      </c>
      <c r="F25" s="210">
        <v>0</v>
      </c>
      <c r="G25" s="210">
        <v>0</v>
      </c>
      <c r="H25" s="210">
        <v>0</v>
      </c>
    </row>
    <row r="26" spans="1:8" x14ac:dyDescent="0.2">
      <c r="A26" s="203" t="s">
        <v>159</v>
      </c>
      <c r="B26" s="208" t="s">
        <v>417</v>
      </c>
      <c r="C26" s="209" t="s">
        <v>418</v>
      </c>
      <c r="D26" s="210">
        <v>2540199</v>
      </c>
      <c r="E26" s="210">
        <v>2540199</v>
      </c>
      <c r="F26" s="210">
        <v>0</v>
      </c>
      <c r="G26" s="210">
        <v>0</v>
      </c>
      <c r="H26" s="210">
        <v>0</v>
      </c>
    </row>
    <row r="27" spans="1:8" x14ac:dyDescent="0.2">
      <c r="A27" s="203" t="s">
        <v>160</v>
      </c>
      <c r="B27" s="208" t="s">
        <v>419</v>
      </c>
      <c r="C27" s="209" t="s">
        <v>420</v>
      </c>
      <c r="D27" s="210">
        <v>472808</v>
      </c>
      <c r="E27" s="210">
        <v>431602</v>
      </c>
      <c r="F27" s="210">
        <v>41206</v>
      </c>
      <c r="G27" s="210">
        <v>0</v>
      </c>
      <c r="H27" s="210">
        <v>0</v>
      </c>
    </row>
    <row r="28" spans="1:8" x14ac:dyDescent="0.2">
      <c r="A28" s="203" t="s">
        <v>161</v>
      </c>
      <c r="B28" s="208" t="s">
        <v>366</v>
      </c>
      <c r="C28" s="209" t="s">
        <v>421</v>
      </c>
      <c r="D28" s="210">
        <v>27700</v>
      </c>
      <c r="E28" s="210">
        <v>27700</v>
      </c>
      <c r="F28" s="210">
        <v>0</v>
      </c>
      <c r="G28" s="210">
        <v>0</v>
      </c>
      <c r="H28" s="210">
        <v>0</v>
      </c>
    </row>
    <row r="29" spans="1:8" x14ac:dyDescent="0.2">
      <c r="A29" s="203" t="s">
        <v>162</v>
      </c>
      <c r="B29" s="208" t="s">
        <v>422</v>
      </c>
      <c r="C29" s="209" t="s">
        <v>423</v>
      </c>
      <c r="D29" s="210">
        <v>2242000</v>
      </c>
      <c r="E29" s="210">
        <v>2242000</v>
      </c>
      <c r="F29" s="210">
        <v>0</v>
      </c>
      <c r="G29" s="210">
        <v>0</v>
      </c>
      <c r="H29" s="210">
        <v>0</v>
      </c>
    </row>
    <row r="30" spans="1:8" x14ac:dyDescent="0.2">
      <c r="A30" s="203" t="s">
        <v>163</v>
      </c>
      <c r="B30" s="208" t="s">
        <v>424</v>
      </c>
      <c r="C30" s="209" t="s">
        <v>425</v>
      </c>
      <c r="D30" s="210">
        <v>6627918</v>
      </c>
      <c r="E30" s="210">
        <v>6553659</v>
      </c>
      <c r="F30" s="210">
        <v>74259</v>
      </c>
      <c r="G30" s="210">
        <v>0</v>
      </c>
      <c r="H30" s="210">
        <v>0</v>
      </c>
    </row>
    <row r="31" spans="1:8" x14ac:dyDescent="0.2">
      <c r="A31" s="203" t="s">
        <v>164</v>
      </c>
      <c r="B31" s="208" t="s">
        <v>426</v>
      </c>
      <c r="C31" s="209" t="s">
        <v>427</v>
      </c>
      <c r="D31" s="210">
        <v>112834</v>
      </c>
      <c r="E31" s="210">
        <v>112834</v>
      </c>
      <c r="F31" s="210">
        <v>0</v>
      </c>
      <c r="G31" s="210">
        <v>0</v>
      </c>
      <c r="H31" s="210">
        <v>0</v>
      </c>
    </row>
    <row r="32" spans="1:8" ht="25.5" x14ac:dyDescent="0.2">
      <c r="A32" s="203" t="s">
        <v>165</v>
      </c>
      <c r="B32" s="208" t="s">
        <v>275</v>
      </c>
      <c r="C32" s="209" t="s">
        <v>428</v>
      </c>
      <c r="D32" s="210">
        <v>9370426</v>
      </c>
      <c r="E32" s="210">
        <v>9254961</v>
      </c>
      <c r="F32" s="210">
        <v>115465</v>
      </c>
      <c r="G32" s="210">
        <v>0</v>
      </c>
      <c r="H32" s="210">
        <v>0</v>
      </c>
    </row>
    <row r="33" spans="1:8" x14ac:dyDescent="0.2">
      <c r="A33" s="203" t="s">
        <v>166</v>
      </c>
      <c r="B33" s="208" t="s">
        <v>429</v>
      </c>
      <c r="C33" s="209" t="s">
        <v>430</v>
      </c>
      <c r="D33" s="210">
        <v>650294</v>
      </c>
      <c r="E33" s="210">
        <v>650294</v>
      </c>
      <c r="F33" s="210">
        <v>0</v>
      </c>
      <c r="G33" s="210">
        <v>0</v>
      </c>
      <c r="H33" s="210">
        <v>0</v>
      </c>
    </row>
    <row r="34" spans="1:8" ht="25.5" x14ac:dyDescent="0.2">
      <c r="A34" s="203" t="s">
        <v>167</v>
      </c>
      <c r="B34" s="208" t="s">
        <v>277</v>
      </c>
      <c r="C34" s="209" t="s">
        <v>431</v>
      </c>
      <c r="D34" s="210">
        <v>650294</v>
      </c>
      <c r="E34" s="210">
        <v>650294</v>
      </c>
      <c r="F34" s="210">
        <v>0</v>
      </c>
      <c r="G34" s="210">
        <v>0</v>
      </c>
      <c r="H34" s="210">
        <v>0</v>
      </c>
    </row>
    <row r="35" spans="1:8" ht="25.5" x14ac:dyDescent="0.2">
      <c r="A35" s="203" t="s">
        <v>168</v>
      </c>
      <c r="B35" s="208" t="s">
        <v>279</v>
      </c>
      <c r="C35" s="209" t="s">
        <v>432</v>
      </c>
      <c r="D35" s="210">
        <v>1612622</v>
      </c>
      <c r="E35" s="210">
        <v>1243170</v>
      </c>
      <c r="F35" s="210">
        <v>369452</v>
      </c>
      <c r="G35" s="210">
        <v>0</v>
      </c>
      <c r="H35" s="210">
        <v>0</v>
      </c>
    </row>
    <row r="36" spans="1:8" x14ac:dyDescent="0.2">
      <c r="A36" s="203" t="s">
        <v>169</v>
      </c>
      <c r="B36" s="208" t="s">
        <v>433</v>
      </c>
      <c r="C36" s="209" t="s">
        <v>434</v>
      </c>
      <c r="D36" s="210">
        <v>103148</v>
      </c>
      <c r="E36" s="210">
        <v>753</v>
      </c>
      <c r="F36" s="210">
        <v>102395</v>
      </c>
      <c r="G36" s="210">
        <v>0</v>
      </c>
      <c r="H36" s="210">
        <v>0</v>
      </c>
    </row>
    <row r="37" spans="1:8" ht="25.5" x14ac:dyDescent="0.2">
      <c r="A37" s="203" t="s">
        <v>170</v>
      </c>
      <c r="B37" s="208" t="s">
        <v>435</v>
      </c>
      <c r="C37" s="209" t="s">
        <v>436</v>
      </c>
      <c r="D37" s="210">
        <v>1715770</v>
      </c>
      <c r="E37" s="210">
        <v>1243923</v>
      </c>
      <c r="F37" s="210">
        <v>471847</v>
      </c>
      <c r="G37" s="210">
        <v>0</v>
      </c>
      <c r="H37" s="210">
        <v>0</v>
      </c>
    </row>
    <row r="38" spans="1:8" x14ac:dyDescent="0.2">
      <c r="A38" s="203" t="s">
        <v>171</v>
      </c>
      <c r="B38" s="205" t="s">
        <v>437</v>
      </c>
      <c r="C38" s="206" t="s">
        <v>438</v>
      </c>
      <c r="D38" s="207">
        <v>16066888</v>
      </c>
      <c r="E38" s="207">
        <v>14709727</v>
      </c>
      <c r="F38" s="207">
        <v>1357161</v>
      </c>
      <c r="G38" s="207">
        <v>0</v>
      </c>
      <c r="H38" s="207">
        <v>0</v>
      </c>
    </row>
    <row r="39" spans="1:8" ht="25.5" x14ac:dyDescent="0.2">
      <c r="A39" s="203" t="s">
        <v>172</v>
      </c>
      <c r="B39" s="208" t="s">
        <v>439</v>
      </c>
      <c r="C39" s="209" t="s">
        <v>440</v>
      </c>
      <c r="D39" s="210">
        <v>2017495</v>
      </c>
      <c r="E39" s="210">
        <v>0</v>
      </c>
      <c r="F39" s="210">
        <v>0</v>
      </c>
      <c r="G39" s="210">
        <v>2017495</v>
      </c>
      <c r="H39" s="210">
        <v>0</v>
      </c>
    </row>
    <row r="40" spans="1:8" ht="25.5" x14ac:dyDescent="0.2">
      <c r="A40" s="203" t="s">
        <v>173</v>
      </c>
      <c r="B40" s="208" t="s">
        <v>289</v>
      </c>
      <c r="C40" s="209" t="s">
        <v>441</v>
      </c>
      <c r="D40" s="210">
        <v>2017495</v>
      </c>
      <c r="E40" s="210">
        <v>0</v>
      </c>
      <c r="F40" s="210">
        <v>0</v>
      </c>
      <c r="G40" s="210">
        <v>2017495</v>
      </c>
      <c r="H40" s="210">
        <v>0</v>
      </c>
    </row>
    <row r="41" spans="1:8" ht="38.25" x14ac:dyDescent="0.2">
      <c r="A41" s="203" t="s">
        <v>174</v>
      </c>
      <c r="B41" s="205" t="s">
        <v>442</v>
      </c>
      <c r="C41" s="206" t="s">
        <v>443</v>
      </c>
      <c r="D41" s="207">
        <v>2017495</v>
      </c>
      <c r="E41" s="207">
        <v>0</v>
      </c>
      <c r="F41" s="207">
        <v>0</v>
      </c>
      <c r="G41" s="207">
        <v>2017495</v>
      </c>
      <c r="H41" s="207">
        <v>0</v>
      </c>
    </row>
    <row r="42" spans="1:8" x14ac:dyDescent="0.2">
      <c r="A42" s="203" t="s">
        <v>175</v>
      </c>
      <c r="B42" s="208" t="s">
        <v>444</v>
      </c>
      <c r="C42" s="209" t="s">
        <v>445</v>
      </c>
      <c r="D42" s="210">
        <v>159205</v>
      </c>
      <c r="E42" s="210">
        <v>159205</v>
      </c>
      <c r="F42" s="210">
        <v>0</v>
      </c>
      <c r="G42" s="210">
        <v>0</v>
      </c>
      <c r="H42" s="210">
        <v>0</v>
      </c>
    </row>
    <row r="43" spans="1:8" x14ac:dyDescent="0.2">
      <c r="A43" s="203" t="s">
        <v>176</v>
      </c>
      <c r="B43" s="208" t="s">
        <v>446</v>
      </c>
      <c r="C43" s="209" t="s">
        <v>447</v>
      </c>
      <c r="D43" s="210">
        <v>102600</v>
      </c>
      <c r="E43" s="210">
        <v>8112</v>
      </c>
      <c r="F43" s="210">
        <v>94488</v>
      </c>
      <c r="G43" s="210">
        <v>0</v>
      </c>
      <c r="H43" s="210">
        <v>0</v>
      </c>
    </row>
    <row r="44" spans="1:8" ht="25.5" x14ac:dyDescent="0.2">
      <c r="A44" s="203" t="s">
        <v>177</v>
      </c>
      <c r="B44" s="208" t="s">
        <v>448</v>
      </c>
      <c r="C44" s="209" t="s">
        <v>449</v>
      </c>
      <c r="D44" s="210">
        <v>70687</v>
      </c>
      <c r="E44" s="210">
        <v>45175</v>
      </c>
      <c r="F44" s="210">
        <v>25512</v>
      </c>
      <c r="G44" s="210">
        <v>0</v>
      </c>
      <c r="H44" s="210">
        <v>0</v>
      </c>
    </row>
    <row r="45" spans="1:8" ht="25.5" x14ac:dyDescent="0.2">
      <c r="A45" s="203" t="s">
        <v>178</v>
      </c>
      <c r="B45" s="205" t="s">
        <v>450</v>
      </c>
      <c r="C45" s="206" t="s">
        <v>451</v>
      </c>
      <c r="D45" s="207">
        <v>332492</v>
      </c>
      <c r="E45" s="207">
        <v>212492</v>
      </c>
      <c r="F45" s="207">
        <v>120000</v>
      </c>
      <c r="G45" s="207">
        <v>0</v>
      </c>
      <c r="H45" s="207">
        <v>0</v>
      </c>
    </row>
    <row r="46" spans="1:8" ht="25.5" x14ac:dyDescent="0.2">
      <c r="A46" s="203" t="s">
        <v>179</v>
      </c>
      <c r="B46" s="205" t="s">
        <v>452</v>
      </c>
      <c r="C46" s="206" t="s">
        <v>453</v>
      </c>
      <c r="D46" s="207">
        <v>188454534</v>
      </c>
      <c r="E46" s="207">
        <v>176927045</v>
      </c>
      <c r="F46" s="207">
        <v>9509994</v>
      </c>
      <c r="G46" s="207">
        <v>2017495</v>
      </c>
      <c r="H46" s="207">
        <v>0</v>
      </c>
    </row>
    <row r="47" spans="1:8" x14ac:dyDescent="0.2">
      <c r="A47" s="203" t="s">
        <v>180</v>
      </c>
      <c r="B47" s="205" t="s">
        <v>454</v>
      </c>
      <c r="C47" s="206" t="s">
        <v>455</v>
      </c>
      <c r="D47" s="207">
        <v>188454534</v>
      </c>
      <c r="E47" s="207">
        <v>176927045</v>
      </c>
      <c r="F47" s="207">
        <v>9509994</v>
      </c>
      <c r="G47" s="207">
        <v>2017495</v>
      </c>
      <c r="H47" s="207">
        <v>0</v>
      </c>
    </row>
    <row r="48" spans="1:8" x14ac:dyDescent="0.2">
      <c r="A48" s="203" t="s">
        <v>181</v>
      </c>
      <c r="B48" s="208" t="s">
        <v>456</v>
      </c>
      <c r="C48" s="209" t="s">
        <v>457</v>
      </c>
      <c r="D48" s="210">
        <v>22</v>
      </c>
      <c r="E48" s="210">
        <v>22</v>
      </c>
      <c r="F48" s="210">
        <v>0</v>
      </c>
      <c r="G48" s="210">
        <v>0</v>
      </c>
      <c r="H48" s="210">
        <v>0</v>
      </c>
    </row>
  </sheetData>
  <mergeCells count="3">
    <mergeCell ref="B5:H5"/>
    <mergeCell ref="A1:H1"/>
    <mergeCell ref="A2:H2"/>
  </mergeCells>
  <pageMargins left="0.7" right="0.7" top="0.75" bottom="0.75" header="0.3" footer="0.3"/>
  <pageSetup paperSize="9" scale="57" orientation="portrait" horizontalDpi="0" verticalDpi="0" r:id="rId1"/>
  <headerFooter>
    <oddHeader>&amp;RÉrték típus: Forint</oddHeader>
    <oddFooter>&amp;LAdatellenőrző kód: 6d3f-7a-7-21-262336-b-23-6376-16-2f-6d33763354a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zoomScaleNormal="100" workbookViewId="0">
      <pane ySplit="8" topLeftCell="A15" activePane="bottomLeft" state="frozen"/>
      <selection pane="bottomLeft" activeCell="A2" sqref="A2:J2"/>
    </sheetView>
  </sheetViews>
  <sheetFormatPr defaultColWidth="8.75" defaultRowHeight="12.75" x14ac:dyDescent="0.2"/>
  <cols>
    <col min="1" max="1" width="3.625" style="201" customWidth="1"/>
    <col min="2" max="2" width="4.25" style="176" customWidth="1"/>
    <col min="3" max="3" width="32.75" style="176" customWidth="1"/>
    <col min="4" max="10" width="15.75" style="176" customWidth="1"/>
    <col min="11" max="16384" width="8.75" style="176"/>
  </cols>
  <sheetData>
    <row r="2" spans="1:11" ht="15.75" x14ac:dyDescent="0.2">
      <c r="A2" s="267" t="s">
        <v>0</v>
      </c>
      <c r="B2" s="268"/>
      <c r="C2" s="268"/>
      <c r="D2" s="268"/>
      <c r="E2" s="268"/>
      <c r="F2" s="268"/>
      <c r="G2" s="268"/>
      <c r="H2" s="268"/>
      <c r="I2" s="268"/>
      <c r="J2" s="268"/>
      <c r="K2" s="200"/>
    </row>
    <row r="3" spans="1:11" ht="15.75" x14ac:dyDescent="0.25">
      <c r="A3" s="262" t="s">
        <v>480</v>
      </c>
      <c r="B3" s="255"/>
      <c r="C3" s="255"/>
      <c r="D3" s="255"/>
      <c r="E3" s="255"/>
      <c r="F3" s="255"/>
      <c r="G3" s="255"/>
      <c r="H3" s="255"/>
      <c r="I3" s="255"/>
      <c r="J3" s="255"/>
      <c r="K3" s="200"/>
    </row>
    <row r="4" spans="1:11" ht="15.75" x14ac:dyDescent="0.25">
      <c r="B4" s="193"/>
      <c r="C4" s="193"/>
      <c r="D4" s="193"/>
      <c r="E4" s="193"/>
      <c r="F4" s="193"/>
      <c r="G4" s="193"/>
      <c r="H4" s="193"/>
      <c r="I4" s="193"/>
      <c r="J4" s="190"/>
      <c r="K4" s="200"/>
    </row>
    <row r="5" spans="1:11" ht="33.75" x14ac:dyDescent="0.2">
      <c r="A5" s="202" t="s">
        <v>152</v>
      </c>
      <c r="B5" s="203" t="s">
        <v>147</v>
      </c>
      <c r="C5" s="203" t="s">
        <v>148</v>
      </c>
      <c r="D5" s="203" t="s">
        <v>149</v>
      </c>
      <c r="E5" s="203" t="s">
        <v>150</v>
      </c>
      <c r="F5" s="203" t="s">
        <v>151</v>
      </c>
      <c r="G5" s="203" t="s">
        <v>217</v>
      </c>
      <c r="H5" s="203" t="s">
        <v>245</v>
      </c>
      <c r="I5" s="203" t="s">
        <v>261</v>
      </c>
      <c r="J5" s="203" t="s">
        <v>262</v>
      </c>
    </row>
    <row r="6" spans="1:11" s="204" customFormat="1" ht="21" customHeight="1" x14ac:dyDescent="0.25">
      <c r="A6" s="203" t="s">
        <v>132</v>
      </c>
      <c r="B6" s="251" t="s">
        <v>458</v>
      </c>
      <c r="C6" s="252"/>
      <c r="D6" s="252"/>
      <c r="E6" s="252"/>
      <c r="F6" s="252"/>
      <c r="G6" s="252"/>
      <c r="H6" s="252"/>
      <c r="I6" s="252"/>
      <c r="J6" s="252"/>
    </row>
    <row r="7" spans="1:11" ht="54" customHeight="1" x14ac:dyDescent="0.2">
      <c r="A7" s="203" t="s">
        <v>133</v>
      </c>
      <c r="B7" s="219" t="s">
        <v>265</v>
      </c>
      <c r="C7" s="218" t="s">
        <v>1</v>
      </c>
      <c r="D7" s="218" t="s">
        <v>459</v>
      </c>
      <c r="E7" s="218" t="s">
        <v>460</v>
      </c>
      <c r="F7" s="218" t="s">
        <v>461</v>
      </c>
      <c r="G7" s="218" t="s">
        <v>462</v>
      </c>
      <c r="H7" s="218" t="s">
        <v>463</v>
      </c>
      <c r="I7" s="218" t="s">
        <v>464</v>
      </c>
      <c r="J7" s="218" t="s">
        <v>465</v>
      </c>
    </row>
    <row r="8" spans="1:11" ht="15.75" x14ac:dyDescent="0.2">
      <c r="A8" s="203" t="s">
        <v>134</v>
      </c>
      <c r="B8" s="213">
        <v>1</v>
      </c>
      <c r="C8" s="213">
        <v>2</v>
      </c>
      <c r="D8" s="213">
        <v>3</v>
      </c>
      <c r="E8" s="213">
        <v>4</v>
      </c>
      <c r="F8" s="213">
        <v>5</v>
      </c>
      <c r="G8" s="213">
        <v>6</v>
      </c>
      <c r="H8" s="213">
        <v>7</v>
      </c>
      <c r="I8" s="213">
        <v>8</v>
      </c>
      <c r="J8" s="213">
        <v>9</v>
      </c>
    </row>
    <row r="9" spans="1:11" ht="25.5" x14ac:dyDescent="0.2">
      <c r="A9" s="203" t="s">
        <v>135</v>
      </c>
      <c r="B9" s="205" t="s">
        <v>316</v>
      </c>
      <c r="C9" s="206" t="s">
        <v>466</v>
      </c>
      <c r="D9" s="207">
        <v>502560</v>
      </c>
      <c r="E9" s="207">
        <v>0</v>
      </c>
      <c r="F9" s="207">
        <v>4843621</v>
      </c>
      <c r="G9" s="207">
        <v>0</v>
      </c>
      <c r="H9" s="207">
        <v>0</v>
      </c>
      <c r="I9" s="207">
        <v>0</v>
      </c>
      <c r="J9" s="207">
        <v>5346181</v>
      </c>
    </row>
    <row r="10" spans="1:11" ht="25.5" x14ac:dyDescent="0.2">
      <c r="A10" s="203" t="s">
        <v>136</v>
      </c>
      <c r="B10" s="208" t="s">
        <v>318</v>
      </c>
      <c r="C10" s="209" t="s">
        <v>467</v>
      </c>
      <c r="D10" s="210">
        <v>0</v>
      </c>
      <c r="E10" s="210">
        <v>0</v>
      </c>
      <c r="F10" s="210">
        <v>0</v>
      </c>
      <c r="G10" s="210">
        <v>0</v>
      </c>
      <c r="H10" s="210">
        <v>261805</v>
      </c>
      <c r="I10" s="210">
        <v>0</v>
      </c>
      <c r="J10" s="210">
        <v>261805</v>
      </c>
    </row>
    <row r="11" spans="1:11" x14ac:dyDescent="0.2">
      <c r="A11" s="203" t="s">
        <v>137</v>
      </c>
      <c r="B11" s="208" t="s">
        <v>322</v>
      </c>
      <c r="C11" s="209" t="s">
        <v>468</v>
      </c>
      <c r="D11" s="210">
        <v>0</v>
      </c>
      <c r="E11" s="210">
        <v>0</v>
      </c>
      <c r="F11" s="210">
        <v>261805</v>
      </c>
      <c r="G11" s="210">
        <v>0</v>
      </c>
      <c r="H11" s="210">
        <v>0</v>
      </c>
      <c r="I11" s="210">
        <v>0</v>
      </c>
      <c r="J11" s="210">
        <v>261805</v>
      </c>
    </row>
    <row r="12" spans="1:11" x14ac:dyDescent="0.2">
      <c r="A12" s="203" t="s">
        <v>138</v>
      </c>
      <c r="B12" s="208" t="s">
        <v>325</v>
      </c>
      <c r="C12" s="209" t="s">
        <v>469</v>
      </c>
      <c r="D12" s="210">
        <v>0</v>
      </c>
      <c r="E12" s="210">
        <v>0</v>
      </c>
      <c r="F12" s="210">
        <v>498755</v>
      </c>
      <c r="G12" s="210">
        <v>0</v>
      </c>
      <c r="H12" s="210">
        <v>0</v>
      </c>
      <c r="I12" s="210">
        <v>0</v>
      </c>
      <c r="J12" s="210">
        <v>498755</v>
      </c>
    </row>
    <row r="13" spans="1:11" x14ac:dyDescent="0.2">
      <c r="A13" s="203" t="s">
        <v>139</v>
      </c>
      <c r="B13" s="205" t="s">
        <v>335</v>
      </c>
      <c r="C13" s="206" t="s">
        <v>470</v>
      </c>
      <c r="D13" s="207">
        <v>0</v>
      </c>
      <c r="E13" s="207">
        <v>0</v>
      </c>
      <c r="F13" s="207">
        <v>760560</v>
      </c>
      <c r="G13" s="207">
        <v>0</v>
      </c>
      <c r="H13" s="207">
        <v>261805</v>
      </c>
      <c r="I13" s="207">
        <v>0</v>
      </c>
      <c r="J13" s="207">
        <v>1022365</v>
      </c>
    </row>
    <row r="14" spans="1:11" x14ac:dyDescent="0.2">
      <c r="A14" s="203" t="s">
        <v>140</v>
      </c>
      <c r="B14" s="208" t="s">
        <v>343</v>
      </c>
      <c r="C14" s="209" t="s">
        <v>471</v>
      </c>
      <c r="D14" s="210">
        <v>0</v>
      </c>
      <c r="E14" s="210">
        <v>0</v>
      </c>
      <c r="F14" s="210">
        <v>498755</v>
      </c>
      <c r="G14" s="210">
        <v>0</v>
      </c>
      <c r="H14" s="210">
        <v>261805</v>
      </c>
      <c r="I14" s="210">
        <v>0</v>
      </c>
      <c r="J14" s="210">
        <v>760560</v>
      </c>
    </row>
    <row r="15" spans="1:11" x14ac:dyDescent="0.2">
      <c r="A15" s="203" t="s">
        <v>141</v>
      </c>
      <c r="B15" s="205" t="s">
        <v>345</v>
      </c>
      <c r="C15" s="206" t="s">
        <v>472</v>
      </c>
      <c r="D15" s="207">
        <v>0</v>
      </c>
      <c r="E15" s="207">
        <v>0</v>
      </c>
      <c r="F15" s="207">
        <v>498755</v>
      </c>
      <c r="G15" s="207">
        <v>0</v>
      </c>
      <c r="H15" s="207">
        <v>261805</v>
      </c>
      <c r="I15" s="207">
        <v>0</v>
      </c>
      <c r="J15" s="207">
        <v>760560</v>
      </c>
    </row>
    <row r="16" spans="1:11" x14ac:dyDescent="0.2">
      <c r="A16" s="203" t="s">
        <v>142</v>
      </c>
      <c r="B16" s="205" t="s">
        <v>327</v>
      </c>
      <c r="C16" s="206" t="s">
        <v>473</v>
      </c>
      <c r="D16" s="207">
        <v>502560</v>
      </c>
      <c r="E16" s="207">
        <v>0</v>
      </c>
      <c r="F16" s="207">
        <v>5105426</v>
      </c>
      <c r="G16" s="207">
        <v>0</v>
      </c>
      <c r="H16" s="207">
        <v>0</v>
      </c>
      <c r="I16" s="207">
        <v>0</v>
      </c>
      <c r="J16" s="207">
        <v>5607986</v>
      </c>
    </row>
    <row r="17" spans="1:10" ht="25.5" x14ac:dyDescent="0.2">
      <c r="A17" s="203" t="s">
        <v>143</v>
      </c>
      <c r="B17" s="205" t="s">
        <v>329</v>
      </c>
      <c r="C17" s="206" t="s">
        <v>474</v>
      </c>
      <c r="D17" s="207">
        <v>502560</v>
      </c>
      <c r="E17" s="207">
        <v>0</v>
      </c>
      <c r="F17" s="207">
        <v>4767129</v>
      </c>
      <c r="G17" s="207">
        <v>0</v>
      </c>
      <c r="H17" s="207">
        <v>0</v>
      </c>
      <c r="I17" s="207">
        <v>0</v>
      </c>
      <c r="J17" s="207">
        <v>5269689</v>
      </c>
    </row>
    <row r="18" spans="1:10" x14ac:dyDescent="0.2">
      <c r="A18" s="203" t="s">
        <v>144</v>
      </c>
      <c r="B18" s="208" t="s">
        <v>331</v>
      </c>
      <c r="C18" s="209" t="s">
        <v>475</v>
      </c>
      <c r="D18" s="210">
        <v>0</v>
      </c>
      <c r="E18" s="210">
        <v>0</v>
      </c>
      <c r="F18" s="210">
        <v>338297</v>
      </c>
      <c r="G18" s="210">
        <v>0</v>
      </c>
      <c r="H18" s="210">
        <v>0</v>
      </c>
      <c r="I18" s="210">
        <v>0</v>
      </c>
      <c r="J18" s="210">
        <v>338297</v>
      </c>
    </row>
    <row r="19" spans="1:10" ht="25.5" x14ac:dyDescent="0.2">
      <c r="A19" s="203" t="s">
        <v>145</v>
      </c>
      <c r="B19" s="205" t="s">
        <v>350</v>
      </c>
      <c r="C19" s="206" t="s">
        <v>476</v>
      </c>
      <c r="D19" s="207">
        <v>502560</v>
      </c>
      <c r="E19" s="207">
        <v>0</v>
      </c>
      <c r="F19" s="207">
        <v>5105426</v>
      </c>
      <c r="G19" s="207">
        <v>0</v>
      </c>
      <c r="H19" s="207">
        <v>0</v>
      </c>
      <c r="I19" s="207">
        <v>0</v>
      </c>
      <c r="J19" s="207">
        <v>5607986</v>
      </c>
    </row>
    <row r="20" spans="1:10" x14ac:dyDescent="0.2">
      <c r="A20" s="203" t="s">
        <v>146</v>
      </c>
      <c r="B20" s="205" t="s">
        <v>360</v>
      </c>
      <c r="C20" s="206" t="s">
        <v>477</v>
      </c>
      <c r="D20" s="207">
        <v>502560</v>
      </c>
      <c r="E20" s="207">
        <v>0</v>
      </c>
      <c r="F20" s="207">
        <v>5105426</v>
      </c>
      <c r="G20" s="207">
        <v>0</v>
      </c>
      <c r="H20" s="207">
        <v>0</v>
      </c>
      <c r="I20" s="207">
        <v>0</v>
      </c>
      <c r="J20" s="207">
        <v>5607986</v>
      </c>
    </row>
    <row r="21" spans="1:10" x14ac:dyDescent="0.2">
      <c r="A21" s="203" t="s">
        <v>153</v>
      </c>
      <c r="B21" s="208" t="s">
        <v>478</v>
      </c>
      <c r="C21" s="209" t="s">
        <v>479</v>
      </c>
      <c r="D21" s="210">
        <v>502560</v>
      </c>
      <c r="E21" s="210">
        <v>0</v>
      </c>
      <c r="F21" s="210">
        <v>5105426</v>
      </c>
      <c r="G21" s="210">
        <v>0</v>
      </c>
      <c r="H21" s="210">
        <v>0</v>
      </c>
      <c r="I21" s="210">
        <v>0</v>
      </c>
      <c r="J21" s="210">
        <v>5607986</v>
      </c>
    </row>
  </sheetData>
  <mergeCells count="3">
    <mergeCell ref="B6:J6"/>
    <mergeCell ref="A3:J3"/>
    <mergeCell ref="A2:J2"/>
  </mergeCells>
  <pageMargins left="0.7" right="0.7" top="0.75" bottom="0.75" header="0.3" footer="0.3"/>
  <pageSetup paperSize="9" scale="82" orientation="landscape" horizontalDpi="0" verticalDpi="0" r:id="rId1"/>
  <headerFooter>
    <oddHeader>&amp;RÉrték típus: Forint</oddHeader>
    <oddFooter>&amp;LAdatellenőrző kód: 6d3f-7a-7-21-262336-b-23-6376-16-2f-6d33763354a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4</vt:i4>
      </vt:variant>
    </vt:vector>
  </HeadingPairs>
  <TitlesOfParts>
    <vt:vector size="13" baseType="lpstr">
      <vt:lpstr>Mérleg</vt:lpstr>
      <vt:lpstr>Bevételek</vt:lpstr>
      <vt:lpstr>Kiadások</vt:lpstr>
      <vt:lpstr>Vagyon</vt:lpstr>
      <vt:lpstr>Maradvány</vt:lpstr>
      <vt:lpstr>Eredmény kimutatás</vt:lpstr>
      <vt:lpstr>Személyi juttatások</vt:lpstr>
      <vt:lpstr>Cogog szerinti kiadások</vt:lpstr>
      <vt:lpstr>Eszközök állománya</vt:lpstr>
      <vt:lpstr>Kiadások!Nyomtatási_cím</vt:lpstr>
      <vt:lpstr>Kiadások!Nyomtatási_terület</vt:lpstr>
      <vt:lpstr>Mérleg!Nyomtatási_terület</vt:lpstr>
      <vt:lpstr>Vagyon!Nyomtatási_terület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SzaboTimea</cp:lastModifiedBy>
  <cp:lastPrinted>2025-05-12T12:03:24Z</cp:lastPrinted>
  <dcterms:created xsi:type="dcterms:W3CDTF">2019-09-05T06:28:05Z</dcterms:created>
  <dcterms:modified xsi:type="dcterms:W3CDTF">2025-05-16T07:40:57Z</dcterms:modified>
</cp:coreProperties>
</file>