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5\"/>
    </mc:Choice>
  </mc:AlternateContent>
  <bookViews>
    <workbookView xWindow="0" yWindow="0" windowWidth="23040" windowHeight="9384" tabRatio="500" activeTab="2"/>
  </bookViews>
  <sheets>
    <sheet name="Mérleg" sheetId="1" r:id="rId1"/>
    <sheet name="Bevételek" sheetId="2" r:id="rId2"/>
    <sheet name="Kiadások" sheetId="4" r:id="rId3"/>
  </sheets>
  <externalReferences>
    <externalReference r:id="rId4"/>
  </externalReferences>
  <definedNames>
    <definedName name="_xlnm.Print_Titles" localSheetId="2">Kiadások!$1:$6</definedName>
    <definedName name="_xlnm.Print_Area" localSheetId="2">Kiadások!$A$1:$G$74</definedName>
    <definedName name="_xlnm.Print_Area" localSheetId="0">Mérleg!$A$1:$E$19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4" l="1"/>
  <c r="G21" i="4" l="1"/>
  <c r="G9" i="2" l="1"/>
  <c r="G41" i="4"/>
  <c r="G26" i="4"/>
  <c r="G64" i="4" l="1"/>
  <c r="G63" i="4" s="1"/>
  <c r="G25" i="2" l="1"/>
  <c r="G24" i="2"/>
  <c r="F74" i="4" l="1"/>
  <c r="G71" i="4"/>
  <c r="E17" i="1" s="1"/>
  <c r="G61" i="4"/>
  <c r="G58" i="4" s="1"/>
  <c r="G72" i="4" s="1"/>
  <c r="E18" i="1" s="1"/>
  <c r="G55" i="4"/>
  <c r="G53" i="4"/>
  <c r="G45" i="4"/>
  <c r="G33" i="4"/>
  <c r="G31" i="4"/>
  <c r="G24" i="4"/>
  <c r="G17" i="4"/>
  <c r="G14" i="4"/>
  <c r="G22" i="4" s="1"/>
  <c r="G9" i="4"/>
  <c r="G8" i="4" s="1"/>
  <c r="G62" i="4" l="1"/>
  <c r="G38" i="4"/>
  <c r="G23" i="4" s="1"/>
  <c r="G70" i="4" s="1"/>
  <c r="E16" i="1" s="1"/>
  <c r="G68" i="4"/>
  <c r="E14" i="1" s="1"/>
  <c r="G20" i="4"/>
  <c r="G69" i="4" s="1"/>
  <c r="E15" i="1" s="1"/>
  <c r="G7" i="4" l="1"/>
  <c r="G67" i="4" s="1"/>
  <c r="G73" i="4"/>
  <c r="G8" i="2" l="1"/>
  <c r="G27" i="2" s="1"/>
  <c r="G10" i="2"/>
  <c r="G28" i="2" s="1"/>
  <c r="E10" i="1" l="1"/>
  <c r="G7" i="2"/>
  <c r="E9" i="1" l="1"/>
  <c r="E13" i="1"/>
  <c r="E19" i="1" s="1"/>
  <c r="G17" i="2" l="1"/>
  <c r="G15" i="2" s="1"/>
  <c r="G14" i="2" s="1"/>
  <c r="G29" i="2" s="1"/>
  <c r="G13" i="2" l="1"/>
  <c r="G26" i="2" s="1"/>
  <c r="G30" i="2"/>
  <c r="E11" i="1"/>
  <c r="E8" i="1" s="1"/>
  <c r="E12" i="1" s="1"/>
</calcChain>
</file>

<file path=xl/sharedStrings.xml><?xml version="1.0" encoding="utf-8"?>
<sst xmlns="http://schemas.openxmlformats.org/spreadsheetml/2006/main" count="309" uniqueCount="222">
  <si>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</si>
  <si>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</si>
  <si>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</si>
  <si>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</si>
  <si>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</si>
  <si>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</si>
  <si>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</si>
  <si>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</si>
  <si>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</si>
  <si>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</si>
  <si>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</si>
  <si>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</si>
  <si>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</si>
  <si>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</si>
  <si>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</si>
  <si>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</si>
  <si>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</si>
  <si>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</si>
  <si>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</si>
  <si>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</si>
  <si>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</si>
  <si>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</si>
  <si>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</si>
  <si>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</si>
  <si>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</si>
  <si>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</si>
  <si>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</si>
  <si>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</si>
  <si>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</si>
  <si>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</si>
  <si>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</si>
  <si>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</si>
  <si>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</si>
  <si>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</si>
  <si>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</si>
  <si>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</si>
  <si>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</si>
  <si>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</si>
  <si>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</si>
  <si>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</si>
  <si>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</si>
  <si>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</si>
  <si>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</si>
  <si>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</si>
  <si>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</si>
  <si>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</si>
  <si>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</si>
  <si>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</si>
  <si>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</si>
  <si>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</si>
  <si>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</si>
  <si>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</si>
  <si>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</si>
  <si>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</si>
  <si>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</si>
  <si>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</si>
  <si>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</si>
  <si>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</si>
  <si>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</si>
  <si>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</si>
  <si>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</si>
  <si>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</si>
  <si>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</si>
  <si>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</si>
  <si>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</si>
  <si>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</si>
  <si>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</si>
  <si>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</si>
  <si>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</si>
  <si>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</si>
  <si>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</si>
  <si>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</si>
  <si>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</si>
  <si>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</si>
  <si>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</si>
  <si>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</si>
  <si>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</si>
  <si>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</si>
  <si>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</si>
  <si>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</si>
  <si>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</si>
  <si>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</si>
  <si>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</si>
  <si>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</si>
  <si>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</si>
  <si>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</si>
  <si>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</si>
  <si>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</si>
  <si>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</si>
  <si>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</si>
  <si>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</si>
  <si>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</si>
  <si>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</si>
  <si>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</si>
  <si>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</si>
  <si>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</si>
  <si>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</si>
  <si>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</si>
  <si>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</si>
  <si>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</si>
  <si>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</si>
  <si>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</si>
  <si>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</si>
  <si>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</si>
  <si>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</si>
  <si>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</si>
  <si>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</si>
  <si>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</si>
  <si>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</si>
  <si>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</si>
  <si>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</si>
  <si>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</si>
  <si>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</si>
  <si>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</si>
  <si>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</si>
  <si>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</si>
  <si>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</si>
  <si>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</si>
  <si>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</si>
  <si>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</si>
  <si>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</si>
  <si>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</si>
  <si>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</si>
  <si>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</si>
  <si>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</si>
  <si>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</si>
  <si>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</si>
  <si>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</si>
  <si>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</si>
  <si>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</si>
  <si>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</si>
  <si>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</si>
  <si>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</si>
  <si>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</si>
  <si>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</si>
  <si>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</si>
  <si>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</si>
  <si>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</si>
  <si>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</si>
  <si>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</si>
  <si>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</si>
  <si>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</si>
  <si>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</si>
  <si>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</si>
  <si>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</si>
  <si>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</si>
  <si>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</si>
  <si>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</si>
  <si>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</si>
  <si>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</si>
  <si>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</si>
  <si>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</si>
  <si>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</si>
  <si>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</si>
  <si>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</si>
  <si>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</si>
  <si>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</si>
  <si>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</si>
  <si>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</si>
  <si>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</si>
  <si>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</si>
  <si>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</si>
  <si>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</si>
  <si>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</si>
  <si>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</si>
  <si>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</si>
  <si>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</si>
  <si>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</si>
  <si>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</si>
  <si>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</si>
  <si>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</si>
  <si>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</si>
  <si>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</si>
  <si>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</si>
  <si>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</si>
  <si>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</si>
  <si>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</si>
  <si>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</si>
  <si>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</si>
  <si>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</si>
  <si>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</si>
  <si>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</si>
  <si>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</si>
  <si>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</si>
  <si>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</si>
  <si>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</si>
  <si>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</si>
  <si>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</si>
  <si>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</si>
  <si>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</si>
  <si>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</si>
  <si>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</si>
  <si>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</si>
  <si>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</si>
  <si>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</si>
  <si>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</si>
  <si>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</si>
  <si>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</si>
  <si>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</si>
  <si>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</si>
  <si>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</si>
  <si>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</si>
  <si>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</si>
  <si>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</si>
  <si>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</si>
  <si>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</si>
  <si>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</si>
  <si>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</si>
  <si>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</si>
  <si>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</si>
  <si>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</si>
  <si>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</si>
  <si>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</si>
  <si>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</si>
  <si>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2025. évi költségvetés ÖSSZEVONT MÉRLEGE</t>
  </si>
  <si>
    <t>G</t>
  </si>
  <si>
    <t>Módosított</t>
  </si>
  <si>
    <t>- Révfülöp pénzmaradvány elszámolása</t>
  </si>
  <si>
    <t>2025 évi KIADÁSOK részletezése</t>
  </si>
  <si>
    <t>2025 évi BEVÉTELEK részletezése</t>
  </si>
  <si>
    <t>69.</t>
  </si>
  <si>
    <t>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</si>
</sst>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3" fillId="0" borderId="23" xfId="0" applyFont="1" applyBorder="1"/>
    <xf numFmtId="0" fontId="4" fillId="3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/>
    <xf numFmtId="0" fontId="2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3" fontId="4" fillId="0" borderId="0" xfId="0" applyNumberFormat="1" applyFont="1"/>
    <xf numFmtId="43" fontId="3" fillId="0" borderId="0" xfId="1" applyFont="1"/>
    <xf numFmtId="164" fontId="3" fillId="0" borderId="9" xfId="3" applyNumberFormat="1" applyFont="1" applyBorder="1" applyAlignment="1">
      <alignment vertical="center"/>
    </xf>
    <xf numFmtId="164" fontId="3" fillId="0" borderId="17" xfId="3" applyNumberFormat="1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/>
    <xf numFmtId="0" fontId="2" fillId="0" borderId="0" xfId="4" applyFont="1"/>
    <xf numFmtId="0" fontId="3" fillId="0" borderId="0" xfId="4" applyFont="1" applyAlignment="1">
      <alignment horizontal="center" vertical="center"/>
    </xf>
    <xf numFmtId="0" fontId="6" fillId="0" borderId="23" xfId="4" applyFont="1" applyBorder="1" applyAlignment="1">
      <alignment horizontal="center" vertical="center" wrapText="1"/>
    </xf>
    <xf numFmtId="0" fontId="3" fillId="0" borderId="30" xfId="4" applyFont="1" applyBorder="1" applyAlignment="1">
      <alignment horizontal="center" vertical="center"/>
    </xf>
    <xf numFmtId="0" fontId="3" fillId="0" borderId="23" xfId="4" applyFont="1" applyBorder="1" applyAlignment="1">
      <alignment horizontal="center" vertical="center"/>
    </xf>
    <xf numFmtId="0" fontId="4" fillId="0" borderId="0" xfId="4" applyFont="1"/>
    <xf numFmtId="1" fontId="4" fillId="0" borderId="25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164" fontId="4" fillId="2" borderId="15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left"/>
    </xf>
    <xf numFmtId="0" fontId="4" fillId="0" borderId="2" xfId="4" applyFont="1" applyBorder="1" applyAlignment="1">
      <alignment horizontal="left"/>
    </xf>
    <xf numFmtId="2" fontId="4" fillId="0" borderId="2" xfId="4" applyNumberFormat="1" applyFont="1" applyBorder="1" applyAlignment="1">
      <alignment horizontal="right"/>
    </xf>
    <xf numFmtId="164" fontId="4" fillId="0" borderId="2" xfId="3" applyNumberFormat="1" applyFont="1" applyBorder="1" applyAlignment="1">
      <alignment horizontal="right"/>
    </xf>
    <xf numFmtId="0" fontId="3" fillId="0" borderId="0" xfId="4" applyFont="1" applyAlignment="1">
      <alignment horizontal="left"/>
    </xf>
    <xf numFmtId="0" fontId="3" fillId="0" borderId="2" xfId="4" applyFont="1" applyBorder="1" applyAlignment="1">
      <alignment horizontal="left"/>
    </xf>
    <xf numFmtId="2" fontId="3" fillId="0" borderId="2" xfId="4" applyNumberFormat="1" applyFont="1" applyBorder="1" applyAlignment="1">
      <alignment horizontal="right"/>
    </xf>
    <xf numFmtId="3" fontId="3" fillId="0" borderId="2" xfId="4" applyNumberFormat="1" applyFont="1" applyBorder="1" applyAlignment="1">
      <alignment horizontal="center"/>
    </xf>
    <xf numFmtId="10" fontId="3" fillId="0" borderId="0" xfId="4" applyNumberFormat="1" applyFont="1"/>
    <xf numFmtId="0" fontId="3" fillId="0" borderId="0" xfId="4" applyFont="1" applyAlignment="1">
      <alignment horizontal="center"/>
    </xf>
    <xf numFmtId="3" fontId="3" fillId="0" borderId="9" xfId="4" applyNumberFormat="1" applyFont="1" applyBorder="1" applyAlignment="1">
      <alignment horizontal="center"/>
    </xf>
    <xf numFmtId="0" fontId="3" fillId="0" borderId="34" xfId="4" applyFont="1" applyBorder="1" applyAlignment="1">
      <alignment horizontal="left"/>
    </xf>
    <xf numFmtId="2" fontId="3" fillId="0" borderId="21" xfId="4" applyNumberFormat="1" applyFont="1" applyBorder="1" applyAlignment="1">
      <alignment horizontal="left"/>
    </xf>
    <xf numFmtId="0" fontId="3" fillId="0" borderId="0" xfId="4" applyFont="1" applyBorder="1" applyAlignment="1">
      <alignment horizontal="left"/>
    </xf>
    <xf numFmtId="2" fontId="3" fillId="0" borderId="22" xfId="4" applyNumberFormat="1" applyFont="1" applyBorder="1" applyAlignment="1">
      <alignment horizontal="right"/>
    </xf>
    <xf numFmtId="3" fontId="3" fillId="0" borderId="0" xfId="4" applyNumberFormat="1" applyFont="1" applyBorder="1" applyAlignment="1">
      <alignment horizontal="center"/>
    </xf>
    <xf numFmtId="3" fontId="3" fillId="0" borderId="0" xfId="4" applyNumberFormat="1" applyFont="1"/>
    <xf numFmtId="0" fontId="3" fillId="0" borderId="21" xfId="4" applyFont="1" applyBorder="1" applyAlignment="1">
      <alignment horizontal="left"/>
    </xf>
    <xf numFmtId="3" fontId="3" fillId="0" borderId="22" xfId="4" applyNumberFormat="1" applyFont="1" applyBorder="1" applyAlignment="1">
      <alignment horizontal="center"/>
    </xf>
    <xf numFmtId="0" fontId="4" fillId="0" borderId="2" xfId="4" applyFont="1" applyBorder="1"/>
    <xf numFmtId="0" fontId="3" fillId="0" borderId="2" xfId="4" applyFont="1" applyBorder="1"/>
    <xf numFmtId="164" fontId="3" fillId="0" borderId="9" xfId="4" applyNumberFormat="1" applyFont="1" applyBorder="1" applyAlignment="1">
      <alignment horizontal="center"/>
    </xf>
    <xf numFmtId="2" fontId="6" fillId="0" borderId="2" xfId="4" applyNumberFormat="1" applyFont="1" applyBorder="1" applyAlignment="1">
      <alignment horizontal="right"/>
    </xf>
    <xf numFmtId="0" fontId="7" fillId="0" borderId="0" xfId="4" applyFont="1" applyAlignment="1">
      <alignment horizontal="left"/>
    </xf>
    <xf numFmtId="2" fontId="7" fillId="0" borderId="2" xfId="4" applyNumberFormat="1" applyFont="1" applyBorder="1" applyAlignment="1">
      <alignment horizontal="right"/>
    </xf>
    <xf numFmtId="49" fontId="3" fillId="0" borderId="2" xfId="4" applyNumberFormat="1" applyFont="1" applyBorder="1" applyAlignment="1">
      <alignment horizontal="left"/>
    </xf>
    <xf numFmtId="164" fontId="4" fillId="0" borderId="9" xfId="3" applyNumberFormat="1" applyFont="1" applyBorder="1" applyAlignment="1">
      <alignment horizontal="right" vertical="center"/>
    </xf>
    <xf numFmtId="164" fontId="4" fillId="2" borderId="16" xfId="3" applyNumberFormat="1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/>
    </xf>
    <xf numFmtId="0" fontId="4" fillId="2" borderId="2" xfId="4" applyFont="1" applyFill="1" applyBorder="1" applyAlignment="1">
      <alignment horizontal="left"/>
    </xf>
    <xf numFmtId="3" fontId="4" fillId="2" borderId="2" xfId="4" applyNumberFormat="1" applyFont="1" applyFill="1" applyBorder="1" applyAlignment="1">
      <alignment horizontal="right"/>
    </xf>
    <xf numFmtId="164" fontId="4" fillId="2" borderId="9" xfId="3" applyNumberFormat="1" applyFont="1" applyFill="1" applyBorder="1" applyAlignment="1">
      <alignment horizontal="center"/>
    </xf>
    <xf numFmtId="0" fontId="4" fillId="0" borderId="31" xfId="4" applyFont="1" applyBorder="1"/>
    <xf numFmtId="0" fontId="4" fillId="0" borderId="19" xfId="4" applyFont="1" applyBorder="1" applyAlignment="1">
      <alignment horizontal="left"/>
    </xf>
    <xf numFmtId="0" fontId="4" fillId="0" borderId="32" xfId="4" applyFont="1" applyBorder="1"/>
    <xf numFmtId="0" fontId="4" fillId="0" borderId="18" xfId="4" applyFont="1" applyBorder="1"/>
    <xf numFmtId="0" fontId="4" fillId="0" borderId="33" xfId="4" applyFont="1" applyBorder="1"/>
    <xf numFmtId="0" fontId="4" fillId="0" borderId="20" xfId="4" applyFont="1" applyBorder="1"/>
    <xf numFmtId="0" fontId="4" fillId="2" borderId="3" xfId="4" applyFont="1" applyFill="1" applyBorder="1"/>
    <xf numFmtId="0" fontId="4" fillId="2" borderId="3" xfId="4" applyFont="1" applyFill="1" applyBorder="1" applyAlignment="1">
      <alignment horizontal="left"/>
    </xf>
    <xf numFmtId="164" fontId="4" fillId="2" borderId="3" xfId="3" applyNumberFormat="1" applyFont="1" applyFill="1" applyBorder="1" applyAlignment="1">
      <alignment horizontal="center"/>
    </xf>
    <xf numFmtId="0" fontId="8" fillId="0" borderId="0" xfId="4" applyFont="1" applyAlignment="1">
      <alignment horizontal="left"/>
    </xf>
    <xf numFmtId="0" fontId="8" fillId="0" borderId="2" xfId="4" applyFont="1" applyBorder="1" applyAlignment="1">
      <alignment horizontal="left"/>
    </xf>
    <xf numFmtId="164" fontId="13" fillId="0" borderId="0" xfId="3" applyNumberFormat="1" applyFont="1"/>
    <xf numFmtId="164" fontId="3" fillId="0" borderId="0" xfId="3" applyNumberFormat="1" applyFont="1"/>
    <xf numFmtId="0" fontId="3" fillId="0" borderId="0" xfId="4"/>
    <xf numFmtId="164" fontId="3" fillId="0" borderId="0" xfId="4" applyNumberFormat="1" applyFont="1"/>
    <xf numFmtId="2" fontId="6" fillId="0" borderId="9" xfId="4" applyNumberFormat="1" applyFont="1" applyBorder="1" applyAlignment="1">
      <alignment horizontal="right"/>
    </xf>
    <xf numFmtId="0" fontId="4" fillId="0" borderId="9" xfId="4" applyFont="1" applyBorder="1"/>
    <xf numFmtId="0" fontId="3" fillId="0" borderId="9" xfId="4" applyFont="1" applyBorder="1"/>
    <xf numFmtId="0" fontId="4" fillId="0" borderId="13" xfId="4" applyFont="1" applyBorder="1"/>
    <xf numFmtId="2" fontId="4" fillId="2" borderId="14" xfId="4" applyNumberFormat="1" applyFont="1" applyFill="1" applyBorder="1" applyAlignment="1">
      <alignment horizontal="center" vertical="center" wrapText="1"/>
    </xf>
    <xf numFmtId="2" fontId="8" fillId="0" borderId="2" xfId="4" applyNumberFormat="1" applyFont="1" applyBorder="1" applyAlignment="1">
      <alignment horizontal="center"/>
    </xf>
    <xf numFmtId="0" fontId="4" fillId="0" borderId="36" xfId="4" applyFont="1" applyBorder="1" applyAlignment="1">
      <alignment horizontal="left"/>
    </xf>
    <xf numFmtId="0" fontId="4" fillId="0" borderId="37" xfId="4" applyFont="1" applyBorder="1"/>
    <xf numFmtId="0" fontId="4" fillId="0" borderId="38" xfId="4" applyFont="1" applyBorder="1"/>
    <xf numFmtId="164" fontId="4" fillId="0" borderId="39" xfId="3" applyNumberFormat="1" applyFont="1" applyFill="1" applyBorder="1" applyAlignment="1">
      <alignment horizontal="center"/>
    </xf>
    <xf numFmtId="164" fontId="4" fillId="0" borderId="40" xfId="3" applyNumberFormat="1" applyFont="1" applyFill="1" applyBorder="1" applyAlignment="1">
      <alignment horizontal="center"/>
    </xf>
    <xf numFmtId="164" fontId="4" fillId="0" borderId="41" xfId="3" applyNumberFormat="1" applyFont="1" applyFill="1" applyBorder="1" applyAlignment="1">
      <alignment horizontal="center"/>
    </xf>
    <xf numFmtId="0" fontId="4" fillId="0" borderId="42" xfId="4" applyFont="1" applyBorder="1" applyAlignment="1">
      <alignment horizontal="left"/>
    </xf>
    <xf numFmtId="0" fontId="4" fillId="0" borderId="43" xfId="4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2" borderId="2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5" xfId="4" applyFont="1" applyFill="1" applyBorder="1" applyAlignment="1">
      <alignment vertical="center" wrapText="1"/>
    </xf>
    <xf numFmtId="0" fontId="4" fillId="2" borderId="29" xfId="4" applyFont="1" applyFill="1" applyBorder="1" applyAlignment="1">
      <alignment vertical="center" wrapText="1"/>
    </xf>
    <xf numFmtId="0" fontId="4" fillId="2" borderId="28" xfId="4" applyFont="1" applyFill="1" applyBorder="1" applyAlignment="1">
      <alignment vertical="center" wrapText="1"/>
    </xf>
    <xf numFmtId="0" fontId="4" fillId="0" borderId="2" xfId="4" applyFont="1" applyBorder="1" applyAlignment="1">
      <alignment horizontal="left"/>
    </xf>
    <xf numFmtId="0" fontId="1" fillId="0" borderId="0" xfId="4" applyFont="1" applyAlignment="1">
      <alignment horizontal="right"/>
    </xf>
    <xf numFmtId="0" fontId="3" fillId="0" borderId="0" xfId="4" applyFont="1" applyAlignment="1">
      <alignment horizontal="center"/>
    </xf>
    <xf numFmtId="0" fontId="3" fillId="0" borderId="0" xfId="4"/>
    <xf numFmtId="0" fontId="4" fillId="0" borderId="25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2" borderId="14" xfId="4" applyFont="1" applyFill="1" applyBorder="1" applyAlignment="1">
      <alignment wrapText="1"/>
    </xf>
  </cellXfs>
  <cellStyles count="5">
    <cellStyle name="Ezres" xfId="1" builtinId="3"/>
    <cellStyle name="Ezres 2" xfId="3"/>
    <cellStyle name="Normál" xfId="0" builtinId="0"/>
    <cellStyle name="Normál 2" xfId="2"/>
    <cellStyle name="Normál 2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koss&#225;gsz&#225;m-t&#225;mogat&#225;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kosság"/>
      <sheetName val="Kiadások"/>
    </sheetNames>
    <sheetDataSet>
      <sheetData sheetId="0">
        <row r="8">
          <cell r="D8">
            <v>8195142.9107656879</v>
          </cell>
        </row>
        <row r="9">
          <cell r="D9">
            <v>3247132.0967184803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topLeftCell="A7" zoomScale="110" zoomScaleNormal="100" zoomScaleSheetLayoutView="110" workbookViewId="0">
      <selection activeCell="E14" sqref="E14"/>
    </sheetView>
  </sheetViews>
  <sheetFormatPr defaultColWidth="8.8984375" defaultRowHeight="15.6" x14ac:dyDescent="0.3"/>
  <cols>
    <col min="1" max="1" width="3.69921875" customWidth="1"/>
    <col min="2" max="2" width="3.3984375" customWidth="1"/>
    <col min="3" max="3" width="4.09765625" customWidth="1"/>
    <col min="4" max="4" width="51.3984375" customWidth="1"/>
    <col min="5" max="5" width="22.09765625" customWidth="1"/>
    <col min="6" max="6" width="17.09765625" bestFit="1" customWidth="1"/>
  </cols>
  <sheetData>
    <row r="1" spans="1:6" s="1" customFormat="1" x14ac:dyDescent="0.3">
      <c r="B1" s="123"/>
      <c r="C1" s="123"/>
      <c r="D1" s="123"/>
    </row>
    <row r="2" spans="1:6" s="2" customFormat="1" x14ac:dyDescent="0.3">
      <c r="B2" s="124" t="s">
        <v>0</v>
      </c>
      <c r="C2" s="124"/>
      <c r="D2" s="124"/>
      <c r="E2" s="124"/>
    </row>
    <row r="3" spans="1:6" s="2" customFormat="1" ht="21.75" customHeight="1" x14ac:dyDescent="0.3">
      <c r="B3" s="124" t="s">
        <v>214</v>
      </c>
      <c r="C3" s="124"/>
      <c r="D3" s="124"/>
      <c r="E3" s="124"/>
    </row>
    <row r="4" spans="1:6" s="2" customFormat="1" ht="21.75" customHeight="1" x14ac:dyDescent="0.3">
      <c r="B4" s="3"/>
      <c r="C4" s="3"/>
      <c r="D4" s="3"/>
      <c r="E4" s="3"/>
    </row>
    <row r="5" spans="1:6" s="2" customFormat="1" ht="21.75" customHeight="1" x14ac:dyDescent="0.3">
      <c r="A5" s="38" t="s">
        <v>130</v>
      </c>
      <c r="B5" s="41" t="s">
        <v>146</v>
      </c>
      <c r="C5" s="41" t="s">
        <v>147</v>
      </c>
      <c r="D5" s="41" t="s">
        <v>148</v>
      </c>
      <c r="E5" s="41" t="s">
        <v>149</v>
      </c>
    </row>
    <row r="6" spans="1:6" s="2" customFormat="1" ht="21.75" customHeight="1" x14ac:dyDescent="0.3">
      <c r="A6" s="39" t="s">
        <v>131</v>
      </c>
      <c r="B6" s="125" t="s">
        <v>1</v>
      </c>
      <c r="C6" s="126"/>
      <c r="D6" s="126"/>
      <c r="E6" s="40" t="s">
        <v>2</v>
      </c>
    </row>
    <row r="7" spans="1:6" s="2" customFormat="1" ht="21.75" customHeight="1" x14ac:dyDescent="0.3">
      <c r="A7" s="39" t="s">
        <v>132</v>
      </c>
      <c r="B7" s="127"/>
      <c r="C7" s="128"/>
      <c r="D7" s="128"/>
      <c r="E7" s="33" t="s">
        <v>108</v>
      </c>
    </row>
    <row r="8" spans="1:6" s="2" customFormat="1" ht="30" customHeight="1" x14ac:dyDescent="0.3">
      <c r="A8" s="39" t="s">
        <v>133</v>
      </c>
      <c r="B8" s="5"/>
      <c r="C8" s="5" t="s">
        <v>3</v>
      </c>
      <c r="D8" s="5"/>
      <c r="E8" s="6">
        <f>SUM(E9:E11)</f>
        <v>146801061.00748417</v>
      </c>
    </row>
    <row r="9" spans="1:6" s="2" customFormat="1" ht="18" customHeight="1" x14ac:dyDescent="0.3">
      <c r="A9" s="39" t="s">
        <v>134</v>
      </c>
      <c r="B9" s="2" t="s">
        <v>4</v>
      </c>
      <c r="C9" s="2" t="s">
        <v>5</v>
      </c>
      <c r="E9" s="7">
        <f>Bevételek!G27</f>
        <v>2500000</v>
      </c>
    </row>
    <row r="10" spans="1:6" s="2" customFormat="1" ht="16.5" customHeight="1" x14ac:dyDescent="0.3">
      <c r="A10" s="39" t="s">
        <v>135</v>
      </c>
      <c r="B10" s="2" t="s">
        <v>6</v>
      </c>
      <c r="C10" s="2" t="s">
        <v>7</v>
      </c>
      <c r="E10" s="7">
        <f>Bevételek!G28</f>
        <v>1000</v>
      </c>
    </row>
    <row r="11" spans="1:6" s="2" customFormat="1" ht="16.5" customHeight="1" x14ac:dyDescent="0.3">
      <c r="A11" s="39" t="s">
        <v>136</v>
      </c>
      <c r="B11" s="2" t="s">
        <v>8</v>
      </c>
      <c r="C11" s="2" t="s">
        <v>9</v>
      </c>
      <c r="E11" s="7">
        <f>Bevételek!G29</f>
        <v>144300061.00748417</v>
      </c>
      <c r="F11" s="34"/>
    </row>
    <row r="12" spans="1:6" s="2" customFormat="1" ht="29.25" customHeight="1" x14ac:dyDescent="0.3">
      <c r="A12" s="39" t="s">
        <v>137</v>
      </c>
      <c r="B12" s="8" t="s">
        <v>10</v>
      </c>
      <c r="C12" s="8"/>
      <c r="D12" s="8"/>
      <c r="E12" s="9">
        <f>SUM(E8)</f>
        <v>146801061.00748417</v>
      </c>
      <c r="F12" s="47"/>
    </row>
    <row r="13" spans="1:6" s="2" customFormat="1" ht="36.75" customHeight="1" x14ac:dyDescent="0.3">
      <c r="A13" s="39" t="s">
        <v>138</v>
      </c>
      <c r="B13" s="5"/>
      <c r="C13" s="5" t="s">
        <v>11</v>
      </c>
      <c r="D13" s="5"/>
      <c r="E13" s="6">
        <f>SUM(E14:E18)</f>
        <v>146801061.07999998</v>
      </c>
    </row>
    <row r="14" spans="1:6" s="2" customFormat="1" ht="18" customHeight="1" x14ac:dyDescent="0.3">
      <c r="A14" s="39" t="s">
        <v>139</v>
      </c>
      <c r="B14" s="2" t="s">
        <v>12</v>
      </c>
      <c r="C14" s="2" t="s">
        <v>13</v>
      </c>
      <c r="E14" s="7">
        <f>Kiadások!G68</f>
        <v>107679316</v>
      </c>
    </row>
    <row r="15" spans="1:6" s="2" customFormat="1" ht="18" customHeight="1" x14ac:dyDescent="0.3">
      <c r="A15" s="39" t="s">
        <v>140</v>
      </c>
      <c r="B15" s="2" t="s">
        <v>14</v>
      </c>
      <c r="C15" s="2" t="s">
        <v>15</v>
      </c>
      <c r="E15" s="7">
        <f>Kiadások!G69</f>
        <v>14368311.08</v>
      </c>
    </row>
    <row r="16" spans="1:6" s="2" customFormat="1" ht="16.5" customHeight="1" x14ac:dyDescent="0.3">
      <c r="A16" s="39" t="s">
        <v>141</v>
      </c>
      <c r="B16" s="2" t="s">
        <v>16</v>
      </c>
      <c r="C16" s="2" t="s">
        <v>17</v>
      </c>
      <c r="E16" s="7">
        <f>Kiadások!G70</f>
        <v>17479381</v>
      </c>
    </row>
    <row r="17" spans="1:5" s="2" customFormat="1" ht="16.5" customHeight="1" x14ac:dyDescent="0.3">
      <c r="A17" s="39" t="s">
        <v>142</v>
      </c>
      <c r="B17" s="2" t="s">
        <v>18</v>
      </c>
      <c r="C17" s="122" t="s">
        <v>19</v>
      </c>
      <c r="D17" s="122"/>
      <c r="E17" s="7">
        <f>Kiadások!G71</f>
        <v>6512053</v>
      </c>
    </row>
    <row r="18" spans="1:5" s="2" customFormat="1" ht="16.5" customHeight="1" x14ac:dyDescent="0.3">
      <c r="A18" s="39" t="s">
        <v>143</v>
      </c>
      <c r="B18" s="2" t="s">
        <v>121</v>
      </c>
      <c r="C18" s="122" t="s">
        <v>115</v>
      </c>
      <c r="D18" s="122"/>
      <c r="E18" s="7">
        <f>Kiadások!G72</f>
        <v>762000</v>
      </c>
    </row>
    <row r="19" spans="1:5" s="2" customFormat="1" ht="30.75" customHeight="1" x14ac:dyDescent="0.3">
      <c r="A19" s="39" t="s">
        <v>144</v>
      </c>
      <c r="B19" s="8" t="s">
        <v>20</v>
      </c>
      <c r="C19" s="8"/>
      <c r="D19" s="8"/>
      <c r="E19" s="9">
        <f>SUM(E13)</f>
        <v>146801061.07999998</v>
      </c>
    </row>
    <row r="20" spans="1:5" s="2" customFormat="1" ht="15.75" customHeight="1" x14ac:dyDescent="0.3">
      <c r="B20" s="5"/>
      <c r="C20" s="5"/>
      <c r="D20" s="5"/>
      <c r="E20" s="10"/>
    </row>
    <row r="21" spans="1:5" s="2" customFormat="1" x14ac:dyDescent="0.3">
      <c r="E21" s="46"/>
    </row>
    <row r="22" spans="1:5" s="2" customFormat="1" x14ac:dyDescent="0.3"/>
  </sheetData>
  <sheetProtection selectLockedCells="1" selectUnlockedCells="1"/>
  <mergeCells count="6">
    <mergeCell ref="C18:D18"/>
    <mergeCell ref="B1:D1"/>
    <mergeCell ref="B2:E2"/>
    <mergeCell ref="B3:E3"/>
    <mergeCell ref="B6:D7"/>
    <mergeCell ref="C17:D17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9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0" zoomScaleNormal="100" zoomScaleSheetLayoutView="100" workbookViewId="0">
      <selection activeCell="E20" sqref="E20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5.3984375" customWidth="1"/>
    <col min="7" max="7" width="18.59765625" style="11" customWidth="1"/>
    <col min="8" max="8" width="14.296875" customWidth="1"/>
  </cols>
  <sheetData>
    <row r="1" spans="1:7" s="2" customFormat="1" ht="21.75" customHeight="1" x14ac:dyDescent="0.3">
      <c r="A1" s="3"/>
      <c r="B1" s="124" t="s">
        <v>0</v>
      </c>
      <c r="C1" s="124"/>
      <c r="D1" s="124"/>
      <c r="E1" s="124"/>
      <c r="F1" s="124"/>
      <c r="G1" s="124"/>
    </row>
    <row r="2" spans="1:7" s="2" customFormat="1" ht="23.25" customHeight="1" x14ac:dyDescent="0.3">
      <c r="A2" s="3"/>
      <c r="B2" s="124" t="s">
        <v>219</v>
      </c>
      <c r="C2" s="124"/>
      <c r="D2" s="124"/>
      <c r="E2" s="124"/>
      <c r="F2" s="124"/>
      <c r="G2" s="124"/>
    </row>
    <row r="3" spans="1:7" s="2" customFormat="1" ht="27" customHeight="1" x14ac:dyDescent="0.3">
      <c r="A3" s="3"/>
      <c r="B3" s="124" t="s">
        <v>21</v>
      </c>
      <c r="C3" s="124"/>
      <c r="D3" s="124"/>
      <c r="E3" s="124"/>
      <c r="F3" s="124"/>
      <c r="G3" s="124"/>
    </row>
    <row r="4" spans="1:7" s="2" customFormat="1" ht="20.25" customHeight="1" x14ac:dyDescent="0.3">
      <c r="A4" s="38" t="s">
        <v>151</v>
      </c>
      <c r="B4" s="41" t="s">
        <v>146</v>
      </c>
      <c r="C4" s="41" t="s">
        <v>147</v>
      </c>
      <c r="D4" s="41" t="s">
        <v>148</v>
      </c>
      <c r="E4" s="41" t="s">
        <v>149</v>
      </c>
      <c r="F4" s="41" t="s">
        <v>150</v>
      </c>
      <c r="G4" s="41" t="s">
        <v>213</v>
      </c>
    </row>
    <row r="5" spans="1:7" s="5" customFormat="1" ht="29.25" customHeight="1" x14ac:dyDescent="0.3">
      <c r="A5" s="41" t="s">
        <v>131</v>
      </c>
      <c r="B5" s="132" t="s">
        <v>22</v>
      </c>
      <c r="C5" s="132"/>
      <c r="D5" s="132"/>
      <c r="E5" s="132"/>
      <c r="F5" s="132"/>
      <c r="G5" s="45" t="s">
        <v>2</v>
      </c>
    </row>
    <row r="6" spans="1:7" s="5" customFormat="1" ht="16.5" customHeight="1" x14ac:dyDescent="0.3">
      <c r="A6" s="41" t="s">
        <v>132</v>
      </c>
      <c r="B6" s="133"/>
      <c r="C6" s="134"/>
      <c r="D6" s="134"/>
      <c r="E6" s="134"/>
      <c r="F6" s="134"/>
      <c r="G6" s="4" t="s">
        <v>108</v>
      </c>
    </row>
    <row r="7" spans="1:7" s="5" customFormat="1" ht="34.950000000000003" customHeight="1" x14ac:dyDescent="0.3">
      <c r="A7" s="41" t="s">
        <v>133</v>
      </c>
      <c r="B7" s="130" t="s">
        <v>23</v>
      </c>
      <c r="C7" s="131"/>
      <c r="D7" s="131"/>
      <c r="E7" s="131"/>
      <c r="F7" s="131"/>
      <c r="G7" s="31">
        <f>G8+G10</f>
        <v>2501000</v>
      </c>
    </row>
    <row r="8" spans="1:7" s="5" customFormat="1" ht="18" customHeight="1" x14ac:dyDescent="0.3">
      <c r="A8" s="41" t="s">
        <v>134</v>
      </c>
      <c r="B8" s="5" t="s">
        <v>4</v>
      </c>
      <c r="C8" s="5" t="s">
        <v>24</v>
      </c>
      <c r="F8" s="12"/>
      <c r="G8" s="13">
        <f>G9</f>
        <v>2500000</v>
      </c>
    </row>
    <row r="9" spans="1:7" s="2" customFormat="1" ht="18" customHeight="1" x14ac:dyDescent="0.3">
      <c r="A9" s="41" t="s">
        <v>135</v>
      </c>
      <c r="C9" s="2" t="s">
        <v>25</v>
      </c>
      <c r="D9" s="2" t="s">
        <v>26</v>
      </c>
      <c r="F9" s="14"/>
      <c r="G9" s="15">
        <f>2006000+494000</f>
        <v>2500000</v>
      </c>
    </row>
    <row r="10" spans="1:7" s="5" customFormat="1" ht="18" customHeight="1" x14ac:dyDescent="0.3">
      <c r="A10" s="41" t="s">
        <v>136</v>
      </c>
      <c r="B10" s="5" t="s">
        <v>6</v>
      </c>
      <c r="C10" s="5" t="s">
        <v>7</v>
      </c>
      <c r="F10" s="12"/>
      <c r="G10" s="16">
        <f>SUM(G11:G12)</f>
        <v>1000</v>
      </c>
    </row>
    <row r="11" spans="1:7" s="2" customFormat="1" ht="18" customHeight="1" x14ac:dyDescent="0.3">
      <c r="A11" s="41" t="s">
        <v>137</v>
      </c>
      <c r="C11" s="2" t="s">
        <v>27</v>
      </c>
      <c r="D11" s="129" t="s">
        <v>28</v>
      </c>
      <c r="E11" s="129"/>
      <c r="F11" s="129"/>
      <c r="G11" s="15">
        <v>1000</v>
      </c>
    </row>
    <row r="12" spans="1:7" s="2" customFormat="1" ht="18" customHeight="1" x14ac:dyDescent="0.3">
      <c r="A12" s="41" t="s">
        <v>138</v>
      </c>
      <c r="C12" s="2" t="s">
        <v>29</v>
      </c>
      <c r="D12" s="18" t="s">
        <v>30</v>
      </c>
      <c r="E12" s="18"/>
      <c r="F12" s="17"/>
      <c r="G12" s="15">
        <v>0</v>
      </c>
    </row>
    <row r="13" spans="1:7" s="2" customFormat="1" ht="36" customHeight="1" x14ac:dyDescent="0.3">
      <c r="A13" s="41" t="s">
        <v>139</v>
      </c>
      <c r="B13" s="130" t="s">
        <v>31</v>
      </c>
      <c r="C13" s="131"/>
      <c r="D13" s="131"/>
      <c r="E13" s="131"/>
      <c r="F13" s="131"/>
      <c r="G13" s="31">
        <f t="shared" ref="G13:G14" si="0">G14</f>
        <v>144300061.00748417</v>
      </c>
    </row>
    <row r="14" spans="1:7" s="2" customFormat="1" ht="18" customHeight="1" x14ac:dyDescent="0.3">
      <c r="A14" s="41" t="s">
        <v>140</v>
      </c>
      <c r="B14" s="5" t="s">
        <v>8</v>
      </c>
      <c r="C14" s="5" t="s">
        <v>9</v>
      </c>
      <c r="D14" s="5"/>
      <c r="E14" s="5"/>
      <c r="F14" s="12"/>
      <c r="G14" s="20">
        <f t="shared" si="0"/>
        <v>144300061.00748417</v>
      </c>
    </row>
    <row r="15" spans="1:7" s="2" customFormat="1" ht="18" customHeight="1" x14ac:dyDescent="0.3">
      <c r="A15" s="41" t="s">
        <v>141</v>
      </c>
      <c r="B15" s="5"/>
      <c r="C15" s="2" t="s">
        <v>32</v>
      </c>
      <c r="D15" s="2" t="s">
        <v>33</v>
      </c>
      <c r="F15" s="14"/>
      <c r="G15" s="21">
        <f>G16+G17</f>
        <v>144300061.00748417</v>
      </c>
    </row>
    <row r="16" spans="1:7" s="2" customFormat="1" ht="18" customHeight="1" x14ac:dyDescent="0.3">
      <c r="A16" s="41" t="s">
        <v>142</v>
      </c>
      <c r="B16" s="19"/>
      <c r="C16" s="18"/>
      <c r="D16" s="2" t="s">
        <v>34</v>
      </c>
      <c r="E16" s="5"/>
      <c r="F16" s="12"/>
      <c r="G16" s="22">
        <v>21901408</v>
      </c>
    </row>
    <row r="17" spans="1:7" s="2" customFormat="1" ht="18" customHeight="1" x14ac:dyDescent="0.3">
      <c r="A17" s="41" t="s">
        <v>143</v>
      </c>
      <c r="D17" s="2" t="s">
        <v>35</v>
      </c>
      <c r="E17" s="2" t="s">
        <v>36</v>
      </c>
      <c r="F17" s="14"/>
      <c r="G17" s="22">
        <f>SUM(G18:G25)</f>
        <v>122398653.00748417</v>
      </c>
    </row>
    <row r="18" spans="1:7" s="2" customFormat="1" ht="18" customHeight="1" x14ac:dyDescent="0.3">
      <c r="A18" s="41" t="s">
        <v>144</v>
      </c>
      <c r="F18" s="14" t="s">
        <v>37</v>
      </c>
      <c r="G18" s="22">
        <v>55252600</v>
      </c>
    </row>
    <row r="19" spans="1:7" s="2" customFormat="1" ht="18" customHeight="1" x14ac:dyDescent="0.3">
      <c r="A19" s="41" t="s">
        <v>145</v>
      </c>
      <c r="F19" s="17" t="s">
        <v>38</v>
      </c>
      <c r="G19" s="22">
        <v>26479589</v>
      </c>
    </row>
    <row r="20" spans="1:7" s="2" customFormat="1" ht="18" customHeight="1" x14ac:dyDescent="0.3">
      <c r="A20" s="41" t="s">
        <v>152</v>
      </c>
      <c r="F20" s="17" t="s">
        <v>120</v>
      </c>
      <c r="G20" s="22">
        <v>2203411</v>
      </c>
    </row>
    <row r="21" spans="1:7" s="2" customFormat="1" ht="18" customHeight="1" x14ac:dyDescent="0.3">
      <c r="A21" s="41" t="s">
        <v>153</v>
      </c>
      <c r="F21" s="17" t="s">
        <v>39</v>
      </c>
      <c r="G21" s="22">
        <v>8543050</v>
      </c>
    </row>
    <row r="22" spans="1:7" s="2" customFormat="1" ht="18" customHeight="1" x14ac:dyDescent="0.3">
      <c r="A22" s="41" t="s">
        <v>154</v>
      </c>
      <c r="F22" s="17" t="s">
        <v>40</v>
      </c>
      <c r="G22" s="22">
        <v>13336435</v>
      </c>
    </row>
    <row r="23" spans="1:7" s="2" customFormat="1" ht="18" customHeight="1" x14ac:dyDescent="0.3">
      <c r="A23" s="41" t="s">
        <v>155</v>
      </c>
      <c r="F23" s="17" t="s">
        <v>42</v>
      </c>
      <c r="G23" s="22">
        <v>5141293</v>
      </c>
    </row>
    <row r="24" spans="1:7" s="2" customFormat="1" ht="18" customHeight="1" x14ac:dyDescent="0.3">
      <c r="A24" s="41" t="s">
        <v>156</v>
      </c>
      <c r="F24" s="17" t="s">
        <v>41</v>
      </c>
      <c r="G24" s="22">
        <f>[1]Lakosság!$D$8</f>
        <v>8195142.9107656879</v>
      </c>
    </row>
    <row r="25" spans="1:7" s="2" customFormat="1" ht="18" customHeight="1" x14ac:dyDescent="0.3">
      <c r="A25" s="41" t="s">
        <v>157</v>
      </c>
      <c r="F25" s="17" t="s">
        <v>43</v>
      </c>
      <c r="G25" s="22">
        <f>[1]Lakosság!$D$9</f>
        <v>3247132.0967184803</v>
      </c>
    </row>
    <row r="26" spans="1:7" s="2" customFormat="1" ht="20.399999999999999" customHeight="1" x14ac:dyDescent="0.3">
      <c r="A26" s="41" t="s">
        <v>159</v>
      </c>
      <c r="B26" s="42" t="s">
        <v>44</v>
      </c>
      <c r="C26" s="26"/>
      <c r="D26" s="26"/>
      <c r="E26" s="26"/>
      <c r="F26" s="27"/>
      <c r="G26" s="30">
        <f>G7+G13</f>
        <v>146801061.00748417</v>
      </c>
    </row>
    <row r="27" spans="1:7" s="2" customFormat="1" ht="18" customHeight="1" x14ac:dyDescent="0.3">
      <c r="A27" s="41" t="s">
        <v>160</v>
      </c>
      <c r="B27" s="19" t="s">
        <v>4</v>
      </c>
      <c r="C27" s="5" t="s">
        <v>5</v>
      </c>
      <c r="D27" s="19"/>
      <c r="E27" s="23"/>
      <c r="F27" s="20"/>
      <c r="G27" s="24">
        <f>G8</f>
        <v>2500000</v>
      </c>
    </row>
    <row r="28" spans="1:7" s="2" customFormat="1" ht="18" customHeight="1" x14ac:dyDescent="0.3">
      <c r="A28" s="41" t="s">
        <v>161</v>
      </c>
      <c r="B28" s="5" t="s">
        <v>6</v>
      </c>
      <c r="C28" s="5" t="s">
        <v>7</v>
      </c>
      <c r="D28" s="5"/>
      <c r="E28" s="5"/>
      <c r="F28" s="5"/>
      <c r="G28" s="24">
        <f>G10</f>
        <v>1000</v>
      </c>
    </row>
    <row r="29" spans="1:7" s="2" customFormat="1" ht="18" customHeight="1" x14ac:dyDescent="0.3">
      <c r="A29" s="41" t="s">
        <v>162</v>
      </c>
      <c r="B29" s="5" t="s">
        <v>8</v>
      </c>
      <c r="C29" s="5" t="s">
        <v>9</v>
      </c>
      <c r="D29" s="5"/>
      <c r="E29" s="5"/>
      <c r="F29" s="19"/>
      <c r="G29" s="25">
        <f>G14</f>
        <v>144300061.00748417</v>
      </c>
    </row>
    <row r="30" spans="1:7" s="2" customFormat="1" ht="21.6" customHeight="1" x14ac:dyDescent="0.3">
      <c r="A30" s="41" t="s">
        <v>163</v>
      </c>
      <c r="B30" s="43" t="s">
        <v>10</v>
      </c>
      <c r="C30" s="28"/>
      <c r="D30" s="28"/>
      <c r="E30" s="28"/>
      <c r="F30" s="28"/>
      <c r="G30" s="29">
        <f>SUM(G27:G29)</f>
        <v>146801061.00748417</v>
      </c>
    </row>
    <row r="31" spans="1:7" s="2" customFormat="1" ht="18" customHeight="1" x14ac:dyDescent="0.3">
      <c r="A31" s="3"/>
      <c r="B31" s="1"/>
      <c r="C31" s="1"/>
      <c r="D31" s="1"/>
      <c r="E31" s="1"/>
      <c r="F31" s="1"/>
      <c r="G31" s="32"/>
    </row>
    <row r="32" spans="1:7" s="2" customFormat="1" ht="18" customHeight="1" x14ac:dyDescent="0.3">
      <c r="A32" s="3"/>
      <c r="G32" s="35"/>
    </row>
    <row r="33" spans="1:7" s="2" customFormat="1" ht="18" customHeight="1" x14ac:dyDescent="0.3">
      <c r="A33" s="3"/>
      <c r="G33" s="36"/>
    </row>
    <row r="34" spans="1:7" s="2" customFormat="1" ht="18" customHeight="1" x14ac:dyDescent="0.3">
      <c r="A34" s="3"/>
      <c r="B34"/>
      <c r="C34"/>
      <c r="D34"/>
      <c r="E34"/>
      <c r="F34"/>
      <c r="G34" s="37"/>
    </row>
    <row r="35" spans="1:7" s="2" customFormat="1" ht="18" customHeight="1" x14ac:dyDescent="0.3">
      <c r="A35" s="3"/>
      <c r="B35"/>
      <c r="C35"/>
      <c r="D35"/>
      <c r="E35"/>
      <c r="F35"/>
      <c r="G35" s="11"/>
    </row>
    <row r="36" spans="1:7" s="2" customFormat="1" ht="18" customHeight="1" x14ac:dyDescent="0.3">
      <c r="A36" s="3"/>
      <c r="B36"/>
      <c r="C36"/>
      <c r="D36"/>
      <c r="E36"/>
      <c r="F36"/>
      <c r="G36" s="11"/>
    </row>
    <row r="37" spans="1:7" s="2" customFormat="1" ht="18" customHeight="1" x14ac:dyDescent="0.3">
      <c r="A37" s="3"/>
      <c r="B37"/>
      <c r="C37"/>
      <c r="D37"/>
      <c r="E37"/>
      <c r="F37"/>
      <c r="G37" s="11"/>
    </row>
    <row r="38" spans="1:7" s="2" customFormat="1" ht="18" customHeight="1" x14ac:dyDescent="0.3">
      <c r="A38" s="3"/>
      <c r="B38"/>
      <c r="C38"/>
      <c r="D38"/>
      <c r="E38"/>
      <c r="F38"/>
      <c r="G38" s="11"/>
    </row>
    <row r="39" spans="1:7" s="5" customFormat="1" x14ac:dyDescent="0.3">
      <c r="A39" s="3"/>
      <c r="B39"/>
      <c r="C39"/>
      <c r="D39"/>
      <c r="E39"/>
      <c r="F39"/>
      <c r="G39" s="11"/>
    </row>
    <row r="40" spans="1:7" s="1" customFormat="1" x14ac:dyDescent="0.3">
      <c r="A40" s="44"/>
      <c r="B40"/>
      <c r="C40"/>
      <c r="D40"/>
      <c r="E40"/>
      <c r="F40"/>
      <c r="G40" s="11"/>
    </row>
    <row r="41" spans="1:7" s="2" customFormat="1" x14ac:dyDescent="0.3">
      <c r="A41" s="3"/>
      <c r="B41"/>
      <c r="C41"/>
      <c r="D41"/>
      <c r="E41"/>
      <c r="F41"/>
      <c r="G41" s="11"/>
    </row>
    <row r="42" spans="1:7" s="2" customFormat="1" x14ac:dyDescent="0.3">
      <c r="A42" s="3"/>
      <c r="B42"/>
      <c r="C42"/>
      <c r="D42"/>
      <c r="E42"/>
      <c r="F42"/>
      <c r="G42" s="11"/>
    </row>
  </sheetData>
  <sheetProtection selectLockedCells="1" selectUnlockedCells="1"/>
  <mergeCells count="7">
    <mergeCell ref="D11:F11"/>
    <mergeCell ref="B13:F13"/>
    <mergeCell ref="B1:G1"/>
    <mergeCell ref="B2:G2"/>
    <mergeCell ref="B3:G3"/>
    <mergeCell ref="B5:F6"/>
    <mergeCell ref="B7:F7"/>
  </mergeCells>
  <printOptions headings="1" gridLines="1"/>
  <pageMargins left="0.7" right="0.7" top="0.75" bottom="0.75" header="0.51180555555555551" footer="0.51180555555555551"/>
  <pageSetup paperSize="9" scale="85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view="pageBreakPreview" topLeftCell="E46" zoomScale="90" zoomScaleNormal="100" zoomScaleSheetLayoutView="90" workbookViewId="0">
      <selection activeCell="G16" sqref="G16"/>
    </sheetView>
  </sheetViews>
  <sheetFormatPr defaultColWidth="8.8984375" defaultRowHeight="15.6" x14ac:dyDescent="0.3"/>
  <cols>
    <col min="1" max="1" width="4.59765625" style="53" customWidth="1"/>
    <col min="2" max="2" width="3.69921875" style="106" customWidth="1"/>
    <col min="3" max="3" width="4.19921875" style="106" customWidth="1"/>
    <col min="4" max="4" width="6.09765625" style="106" customWidth="1"/>
    <col min="5" max="5" width="69.09765625" style="106" customWidth="1"/>
    <col min="6" max="6" width="13.8984375" style="51" customWidth="1"/>
    <col min="7" max="7" width="23.5" style="51" customWidth="1"/>
    <col min="8" max="16384" width="8.8984375" style="106"/>
  </cols>
  <sheetData>
    <row r="1" spans="1:9" s="52" customFormat="1" x14ac:dyDescent="0.3">
      <c r="A1" s="50"/>
      <c r="B1" s="139"/>
      <c r="C1" s="139"/>
      <c r="D1" s="139"/>
      <c r="E1" s="139"/>
      <c r="F1" s="139"/>
      <c r="G1" s="51"/>
    </row>
    <row r="2" spans="1:9" s="51" customFormat="1" x14ac:dyDescent="0.3">
      <c r="A2" s="53"/>
      <c r="B2" s="140" t="s">
        <v>0</v>
      </c>
      <c r="C2" s="140"/>
      <c r="D2" s="140"/>
      <c r="E2" s="140"/>
      <c r="F2" s="140"/>
      <c r="G2" s="141"/>
    </row>
    <row r="3" spans="1:9" s="51" customFormat="1" x14ac:dyDescent="0.3">
      <c r="A3" s="53"/>
      <c r="B3" s="140" t="s">
        <v>218</v>
      </c>
      <c r="C3" s="140"/>
      <c r="D3" s="140"/>
      <c r="E3" s="140"/>
      <c r="F3" s="140"/>
      <c r="G3" s="141"/>
    </row>
    <row r="4" spans="1:9" s="57" customFormat="1" ht="25.95" customHeight="1" x14ac:dyDescent="0.3">
      <c r="A4" s="54" t="s">
        <v>151</v>
      </c>
      <c r="B4" s="55" t="s">
        <v>146</v>
      </c>
      <c r="C4" s="56" t="s">
        <v>147</v>
      </c>
      <c r="D4" s="56" t="s">
        <v>148</v>
      </c>
      <c r="E4" s="56" t="s">
        <v>149</v>
      </c>
      <c r="F4" s="56" t="s">
        <v>150</v>
      </c>
      <c r="G4" s="56" t="s">
        <v>215</v>
      </c>
    </row>
    <row r="5" spans="1:9" s="57" customFormat="1" ht="21" customHeight="1" x14ac:dyDescent="0.3">
      <c r="A5" s="56" t="s">
        <v>131</v>
      </c>
      <c r="B5" s="142" t="s">
        <v>45</v>
      </c>
      <c r="C5" s="143"/>
      <c r="D5" s="143"/>
      <c r="E5" s="143"/>
      <c r="F5" s="146" t="s">
        <v>113</v>
      </c>
      <c r="G5" s="58" t="s">
        <v>2</v>
      </c>
    </row>
    <row r="6" spans="1:9" s="57" customFormat="1" ht="30.6" customHeight="1" x14ac:dyDescent="0.3">
      <c r="A6" s="56" t="s">
        <v>132</v>
      </c>
      <c r="B6" s="144"/>
      <c r="C6" s="145"/>
      <c r="D6" s="145"/>
      <c r="E6" s="145"/>
      <c r="F6" s="147"/>
      <c r="G6" s="59" t="s">
        <v>216</v>
      </c>
    </row>
    <row r="7" spans="1:9" s="57" customFormat="1" ht="31.5" customHeight="1" x14ac:dyDescent="0.3">
      <c r="A7" s="56" t="s">
        <v>133</v>
      </c>
      <c r="B7" s="148" t="s">
        <v>23</v>
      </c>
      <c r="C7" s="148"/>
      <c r="D7" s="148"/>
      <c r="E7" s="148"/>
      <c r="F7" s="112">
        <v>14</v>
      </c>
      <c r="G7" s="60">
        <f>SUM(G8+G20+G23+G58)</f>
        <v>140289008.07999998</v>
      </c>
    </row>
    <row r="8" spans="1:9" s="57" customFormat="1" x14ac:dyDescent="0.3">
      <c r="A8" s="56" t="s">
        <v>134</v>
      </c>
      <c r="B8" s="61" t="s">
        <v>12</v>
      </c>
      <c r="C8" s="61" t="s">
        <v>13</v>
      </c>
      <c r="D8" s="61"/>
      <c r="E8" s="62"/>
      <c r="F8" s="63"/>
      <c r="G8" s="64">
        <f>SUM(G9)+G17</f>
        <v>107679316</v>
      </c>
    </row>
    <row r="9" spans="1:9" s="51" customFormat="1" x14ac:dyDescent="0.3">
      <c r="A9" s="56" t="s">
        <v>135</v>
      </c>
      <c r="B9" s="65"/>
      <c r="C9" s="65" t="s">
        <v>46</v>
      </c>
      <c r="D9" s="65"/>
      <c r="E9" s="66" t="s">
        <v>47</v>
      </c>
      <c r="F9" s="67"/>
      <c r="G9" s="68">
        <f>SUM(G10:G16)</f>
        <v>107429316</v>
      </c>
    </row>
    <row r="10" spans="1:9" s="51" customFormat="1" x14ac:dyDescent="0.3">
      <c r="A10" s="56" t="s">
        <v>136</v>
      </c>
      <c r="B10" s="65"/>
      <c r="C10" s="65"/>
      <c r="D10" s="65" t="s">
        <v>48</v>
      </c>
      <c r="E10" s="66" t="s">
        <v>49</v>
      </c>
      <c r="F10" s="67"/>
      <c r="G10" s="71">
        <v>94350000</v>
      </c>
      <c r="H10" s="69"/>
      <c r="I10" s="70"/>
    </row>
    <row r="11" spans="1:9" s="51" customFormat="1" x14ac:dyDescent="0.3">
      <c r="A11" s="56" t="s">
        <v>137</v>
      </c>
      <c r="B11" s="65"/>
      <c r="C11" s="65"/>
      <c r="D11" s="65" t="s">
        <v>104</v>
      </c>
      <c r="E11" s="66"/>
      <c r="F11" s="67"/>
      <c r="G11" s="71">
        <v>4200000</v>
      </c>
    </row>
    <row r="12" spans="1:9" s="51" customFormat="1" x14ac:dyDescent="0.3">
      <c r="A12" s="56" t="s">
        <v>138</v>
      </c>
      <c r="B12" s="65"/>
      <c r="C12" s="65"/>
      <c r="D12" s="65" t="s">
        <v>125</v>
      </c>
      <c r="E12" s="66" t="s">
        <v>126</v>
      </c>
      <c r="F12" s="67"/>
      <c r="G12" s="71">
        <v>0</v>
      </c>
    </row>
    <row r="13" spans="1:9" s="51" customFormat="1" x14ac:dyDescent="0.3">
      <c r="A13" s="56" t="s">
        <v>139</v>
      </c>
      <c r="B13" s="65"/>
      <c r="C13" s="65"/>
      <c r="D13" s="65" t="s">
        <v>102</v>
      </c>
      <c r="E13" s="66" t="s">
        <v>103</v>
      </c>
      <c r="F13" s="67"/>
      <c r="G13" s="71">
        <v>1779316</v>
      </c>
    </row>
    <row r="14" spans="1:9" s="51" customFormat="1" ht="17.399999999999999" customHeight="1" x14ac:dyDescent="0.3">
      <c r="A14" s="56" t="s">
        <v>140</v>
      </c>
      <c r="B14" s="65"/>
      <c r="C14" s="65"/>
      <c r="D14" s="65" t="s">
        <v>50</v>
      </c>
      <c r="E14" s="66" t="s">
        <v>51</v>
      </c>
      <c r="F14" s="67"/>
      <c r="G14" s="68">
        <f>14*300000</f>
        <v>4200000</v>
      </c>
    </row>
    <row r="15" spans="1:9" s="51" customFormat="1" x14ac:dyDescent="0.3">
      <c r="A15" s="56" t="s">
        <v>141</v>
      </c>
      <c r="B15" s="65"/>
      <c r="C15" s="65"/>
      <c r="D15" s="65" t="s">
        <v>52</v>
      </c>
      <c r="E15" s="66" t="s">
        <v>53</v>
      </c>
      <c r="F15" s="67"/>
      <c r="G15" s="71">
        <v>2000000</v>
      </c>
    </row>
    <row r="16" spans="1:9" s="51" customFormat="1" x14ac:dyDescent="0.3">
      <c r="A16" s="56" t="s">
        <v>142</v>
      </c>
      <c r="B16" s="65"/>
      <c r="C16" s="65"/>
      <c r="D16" s="65" t="s">
        <v>54</v>
      </c>
      <c r="E16" s="66" t="s">
        <v>55</v>
      </c>
      <c r="F16" s="67"/>
      <c r="G16" s="71">
        <v>900000</v>
      </c>
    </row>
    <row r="17" spans="1:8" s="51" customFormat="1" x14ac:dyDescent="0.3">
      <c r="A17" s="56" t="s">
        <v>143</v>
      </c>
      <c r="B17" s="72"/>
      <c r="C17" s="65" t="s">
        <v>122</v>
      </c>
      <c r="D17" s="65"/>
      <c r="E17" s="73" t="s">
        <v>123</v>
      </c>
      <c r="F17" s="67"/>
      <c r="G17" s="71">
        <f>SUM(G18:G19)</f>
        <v>250000</v>
      </c>
    </row>
    <row r="18" spans="1:8" s="51" customFormat="1" x14ac:dyDescent="0.3">
      <c r="A18" s="56" t="s">
        <v>144</v>
      </c>
      <c r="B18" s="74"/>
      <c r="C18" s="65"/>
      <c r="D18" s="65" t="s">
        <v>211</v>
      </c>
      <c r="E18" s="73" t="s">
        <v>212</v>
      </c>
      <c r="F18" s="75"/>
      <c r="G18" s="76">
        <v>0</v>
      </c>
      <c r="H18" s="77"/>
    </row>
    <row r="19" spans="1:8" s="51" customFormat="1" x14ac:dyDescent="0.3">
      <c r="A19" s="56" t="s">
        <v>145</v>
      </c>
      <c r="B19" s="65"/>
      <c r="C19" s="65"/>
      <c r="D19" s="65" t="s">
        <v>124</v>
      </c>
      <c r="E19" s="78" t="s">
        <v>127</v>
      </c>
      <c r="F19" s="75"/>
      <c r="G19" s="79">
        <v>250000</v>
      </c>
    </row>
    <row r="20" spans="1:8" s="57" customFormat="1" ht="18" customHeight="1" x14ac:dyDescent="0.3">
      <c r="A20" s="56" t="s">
        <v>152</v>
      </c>
      <c r="B20" s="61" t="s">
        <v>14</v>
      </c>
      <c r="C20" s="61" t="s">
        <v>15</v>
      </c>
      <c r="E20" s="80"/>
      <c r="F20" s="80"/>
      <c r="G20" s="64">
        <f>SUM(G21:G22)</f>
        <v>14368311.08</v>
      </c>
    </row>
    <row r="21" spans="1:8" s="51" customFormat="1" x14ac:dyDescent="0.3">
      <c r="A21" s="56" t="s">
        <v>153</v>
      </c>
      <c r="B21" s="65"/>
      <c r="C21" s="65"/>
      <c r="D21" s="51" t="s">
        <v>56</v>
      </c>
      <c r="E21" s="81"/>
      <c r="F21" s="81"/>
      <c r="G21" s="82">
        <f>(G10+G11+G12+G13+G14+G16+G17)*13%</f>
        <v>13738311.08</v>
      </c>
    </row>
    <row r="22" spans="1:8" s="51" customFormat="1" x14ac:dyDescent="0.3">
      <c r="A22" s="56" t="s">
        <v>154</v>
      </c>
      <c r="B22" s="65"/>
      <c r="C22" s="65"/>
      <c r="D22" s="51" t="s">
        <v>57</v>
      </c>
      <c r="E22" s="81"/>
      <c r="F22" s="81"/>
      <c r="G22" s="82">
        <f>G14*0.15</f>
        <v>630000</v>
      </c>
    </row>
    <row r="23" spans="1:8" s="57" customFormat="1" x14ac:dyDescent="0.3">
      <c r="A23" s="56" t="s">
        <v>155</v>
      </c>
      <c r="B23" s="61" t="s">
        <v>16</v>
      </c>
      <c r="C23" s="61" t="s">
        <v>17</v>
      </c>
      <c r="D23" s="61"/>
      <c r="E23" s="62"/>
      <c r="F23" s="63"/>
      <c r="G23" s="64">
        <f>SUM(G24+G30+G38+G53+G55)</f>
        <v>17479381</v>
      </c>
    </row>
    <row r="24" spans="1:8" s="51" customFormat="1" x14ac:dyDescent="0.3">
      <c r="A24" s="56" t="s">
        <v>156</v>
      </c>
      <c r="B24" s="65"/>
      <c r="C24" s="65" t="s">
        <v>58</v>
      </c>
      <c r="D24" s="65"/>
      <c r="E24" s="66" t="s">
        <v>59</v>
      </c>
      <c r="F24" s="67"/>
      <c r="G24" s="68">
        <f>SUM(G25+G26)</f>
        <v>2257381</v>
      </c>
    </row>
    <row r="25" spans="1:8" s="51" customFormat="1" x14ac:dyDescent="0.3">
      <c r="A25" s="56" t="s">
        <v>157</v>
      </c>
      <c r="B25" s="65"/>
      <c r="C25" s="65"/>
      <c r="D25" s="51" t="s">
        <v>60</v>
      </c>
      <c r="E25" s="66" t="s">
        <v>61</v>
      </c>
      <c r="F25" s="83"/>
      <c r="G25" s="68">
        <v>300000</v>
      </c>
    </row>
    <row r="26" spans="1:8" s="51" customFormat="1" x14ac:dyDescent="0.3">
      <c r="A26" s="56" t="s">
        <v>158</v>
      </c>
      <c r="B26" s="65"/>
      <c r="C26" s="65"/>
      <c r="D26" s="51" t="s">
        <v>62</v>
      </c>
      <c r="E26" s="66" t="s">
        <v>63</v>
      </c>
      <c r="F26" s="83"/>
      <c r="G26" s="68">
        <f>SUM(G27:G29)</f>
        <v>1957381</v>
      </c>
    </row>
    <row r="27" spans="1:8" s="51" customFormat="1" x14ac:dyDescent="0.3">
      <c r="A27" s="56" t="s">
        <v>159</v>
      </c>
      <c r="B27" s="65"/>
      <c r="C27" s="65"/>
      <c r="E27" s="66" t="s">
        <v>64</v>
      </c>
      <c r="F27" s="83"/>
      <c r="G27" s="71">
        <v>1300000</v>
      </c>
    </row>
    <row r="28" spans="1:8" s="51" customFormat="1" x14ac:dyDescent="0.3">
      <c r="A28" s="56" t="s">
        <v>160</v>
      </c>
      <c r="B28" s="65"/>
      <c r="C28" s="65"/>
      <c r="E28" s="66" t="s">
        <v>65</v>
      </c>
      <c r="F28" s="83"/>
      <c r="G28" s="71">
        <v>500000</v>
      </c>
    </row>
    <row r="29" spans="1:8" s="51" customFormat="1" x14ac:dyDescent="0.3">
      <c r="A29" s="56" t="s">
        <v>161</v>
      </c>
      <c r="B29" s="65"/>
      <c r="C29" s="65"/>
      <c r="E29" s="66" t="s">
        <v>66</v>
      </c>
      <c r="F29" s="83"/>
      <c r="G29" s="71">
        <v>157381</v>
      </c>
    </row>
    <row r="30" spans="1:8" s="51" customFormat="1" x14ac:dyDescent="0.3">
      <c r="A30" s="56" t="s">
        <v>162</v>
      </c>
      <c r="B30" s="65"/>
      <c r="C30" s="65" t="s">
        <v>67</v>
      </c>
      <c r="D30" s="84"/>
      <c r="E30" s="66" t="s">
        <v>68</v>
      </c>
      <c r="F30" s="85"/>
      <c r="G30" s="68">
        <f>SUM(G31+G37)</f>
        <v>2820000</v>
      </c>
    </row>
    <row r="31" spans="1:8" s="51" customFormat="1" x14ac:dyDescent="0.3">
      <c r="A31" s="56" t="s">
        <v>163</v>
      </c>
      <c r="B31" s="65"/>
      <c r="C31" s="65"/>
      <c r="D31" s="65" t="s">
        <v>69</v>
      </c>
      <c r="E31" s="66" t="s">
        <v>70</v>
      </c>
      <c r="F31" s="67"/>
      <c r="G31" s="68">
        <f>SUM(G32:G36)</f>
        <v>2690000</v>
      </c>
    </row>
    <row r="32" spans="1:8" s="51" customFormat="1" x14ac:dyDescent="0.3">
      <c r="A32" s="56" t="s">
        <v>164</v>
      </c>
      <c r="B32" s="65"/>
      <c r="C32" s="65"/>
      <c r="D32" s="65"/>
      <c r="E32" s="66" t="s">
        <v>71</v>
      </c>
      <c r="F32" s="67"/>
      <c r="G32" s="71">
        <v>100000</v>
      </c>
    </row>
    <row r="33" spans="1:7" s="51" customFormat="1" x14ac:dyDescent="0.3">
      <c r="A33" s="56" t="s">
        <v>165</v>
      </c>
      <c r="B33" s="65"/>
      <c r="C33" s="65"/>
      <c r="D33" s="65"/>
      <c r="E33" s="66" t="s">
        <v>72</v>
      </c>
      <c r="F33" s="67"/>
      <c r="G33" s="71">
        <f>120000*12</f>
        <v>1440000</v>
      </c>
    </row>
    <row r="34" spans="1:7" s="51" customFormat="1" x14ac:dyDescent="0.3">
      <c r="A34" s="56" t="s">
        <v>166</v>
      </c>
      <c r="B34" s="65"/>
      <c r="C34" s="65"/>
      <c r="D34" s="65"/>
      <c r="E34" s="66" t="s">
        <v>73</v>
      </c>
      <c r="F34" s="67"/>
      <c r="G34" s="71">
        <v>50000</v>
      </c>
    </row>
    <row r="35" spans="1:7" s="51" customFormat="1" x14ac:dyDescent="0.3">
      <c r="A35" s="56" t="s">
        <v>167</v>
      </c>
      <c r="B35" s="65"/>
      <c r="C35" s="65"/>
      <c r="D35" s="65"/>
      <c r="E35" s="66" t="s">
        <v>205</v>
      </c>
      <c r="F35" s="67"/>
      <c r="G35" s="71">
        <v>500000</v>
      </c>
    </row>
    <row r="36" spans="1:7" s="51" customFormat="1" x14ac:dyDescent="0.3">
      <c r="A36" s="56" t="s">
        <v>168</v>
      </c>
      <c r="B36" s="65"/>
      <c r="C36" s="65"/>
      <c r="D36" s="65"/>
      <c r="E36" s="66" t="s">
        <v>206</v>
      </c>
      <c r="F36" s="67"/>
      <c r="G36" s="71">
        <v>600000</v>
      </c>
    </row>
    <row r="37" spans="1:7" s="51" customFormat="1" x14ac:dyDescent="0.3">
      <c r="A37" s="56" t="s">
        <v>169</v>
      </c>
      <c r="B37" s="65"/>
      <c r="C37" s="65"/>
      <c r="D37" s="65" t="s">
        <v>74</v>
      </c>
      <c r="E37" s="66" t="s">
        <v>75</v>
      </c>
      <c r="F37" s="85"/>
      <c r="G37" s="71">
        <v>130000</v>
      </c>
    </row>
    <row r="38" spans="1:7" s="51" customFormat="1" x14ac:dyDescent="0.3">
      <c r="A38" s="56" t="s">
        <v>170</v>
      </c>
      <c r="B38" s="65"/>
      <c r="C38" s="65" t="s">
        <v>76</v>
      </c>
      <c r="D38" s="84"/>
      <c r="E38" s="66" t="s">
        <v>77</v>
      </c>
      <c r="F38" s="85"/>
      <c r="G38" s="68">
        <f>SUM(G39+G40+G41+G45)</f>
        <v>10192000</v>
      </c>
    </row>
    <row r="39" spans="1:7" s="51" customFormat="1" ht="16.2" customHeight="1" x14ac:dyDescent="0.3">
      <c r="A39" s="56" t="s">
        <v>171</v>
      </c>
      <c r="B39" s="65"/>
      <c r="C39" s="65"/>
      <c r="D39" s="51" t="s">
        <v>78</v>
      </c>
      <c r="E39" s="66" t="s">
        <v>79</v>
      </c>
      <c r="F39" s="83"/>
      <c r="G39" s="68">
        <v>600000</v>
      </c>
    </row>
    <row r="40" spans="1:7" s="51" customFormat="1" x14ac:dyDescent="0.3">
      <c r="A40" s="56" t="s">
        <v>172</v>
      </c>
      <c r="B40" s="65"/>
      <c r="C40" s="65"/>
      <c r="D40" s="51" t="s">
        <v>80</v>
      </c>
      <c r="E40" s="66" t="s">
        <v>81</v>
      </c>
      <c r="F40" s="83"/>
      <c r="G40" s="68">
        <v>300000</v>
      </c>
    </row>
    <row r="41" spans="1:7" s="51" customFormat="1" x14ac:dyDescent="0.3">
      <c r="A41" s="56" t="s">
        <v>173</v>
      </c>
      <c r="B41" s="65"/>
      <c r="C41" s="65"/>
      <c r="D41" s="51" t="s">
        <v>82</v>
      </c>
      <c r="E41" s="66" t="s">
        <v>207</v>
      </c>
      <c r="F41" s="83"/>
      <c r="G41" s="68">
        <f>SUM(G42:G44)</f>
        <v>2292000</v>
      </c>
    </row>
    <row r="42" spans="1:7" s="51" customFormat="1" x14ac:dyDescent="0.3">
      <c r="A42" s="56" t="s">
        <v>174</v>
      </c>
      <c r="B42" s="65"/>
      <c r="C42" s="65"/>
      <c r="E42" s="66" t="s">
        <v>208</v>
      </c>
      <c r="F42" s="83"/>
      <c r="G42" s="68">
        <v>2006000</v>
      </c>
    </row>
    <row r="43" spans="1:7" s="51" customFormat="1" x14ac:dyDescent="0.3">
      <c r="A43" s="56" t="s">
        <v>175</v>
      </c>
      <c r="B43" s="65"/>
      <c r="C43" s="65"/>
      <c r="E43" s="86" t="s">
        <v>112</v>
      </c>
      <c r="F43" s="83"/>
      <c r="G43" s="68">
        <v>242000</v>
      </c>
    </row>
    <row r="44" spans="1:7" s="51" customFormat="1" x14ac:dyDescent="0.3">
      <c r="A44" s="56" t="s">
        <v>176</v>
      </c>
      <c r="B44" s="65"/>
      <c r="C44" s="65"/>
      <c r="E44" s="86" t="s">
        <v>209</v>
      </c>
      <c r="F44" s="83"/>
      <c r="G44" s="68">
        <v>44000</v>
      </c>
    </row>
    <row r="45" spans="1:7" s="51" customFormat="1" x14ac:dyDescent="0.3">
      <c r="A45" s="56" t="s">
        <v>177</v>
      </c>
      <c r="B45" s="65"/>
      <c r="C45" s="65"/>
      <c r="D45" s="51" t="s">
        <v>83</v>
      </c>
      <c r="E45" s="66" t="s">
        <v>84</v>
      </c>
      <c r="F45" s="83"/>
      <c r="G45" s="68">
        <f>SUM(G46:G52)</f>
        <v>7000000</v>
      </c>
    </row>
    <row r="46" spans="1:7" s="51" customFormat="1" x14ac:dyDescent="0.3">
      <c r="A46" s="56" t="s">
        <v>178</v>
      </c>
      <c r="B46" s="65"/>
      <c r="C46" s="65"/>
      <c r="E46" s="66" t="s">
        <v>101</v>
      </c>
      <c r="F46" s="83"/>
      <c r="G46" s="68">
        <v>500000</v>
      </c>
    </row>
    <row r="47" spans="1:7" s="51" customFormat="1" x14ac:dyDescent="0.3">
      <c r="A47" s="56" t="s">
        <v>179</v>
      </c>
      <c r="B47" s="65"/>
      <c r="C47" s="65"/>
      <c r="E47" s="66" t="s">
        <v>107</v>
      </c>
      <c r="F47" s="83"/>
      <c r="G47" s="68">
        <v>4000000</v>
      </c>
    </row>
    <row r="48" spans="1:7" s="51" customFormat="1" x14ac:dyDescent="0.3">
      <c r="A48" s="56" t="s">
        <v>180</v>
      </c>
      <c r="B48" s="65"/>
      <c r="C48" s="65"/>
      <c r="E48" s="66" t="s">
        <v>105</v>
      </c>
      <c r="F48" s="83"/>
      <c r="G48" s="68">
        <v>800000</v>
      </c>
    </row>
    <row r="49" spans="1:7" s="51" customFormat="1" x14ac:dyDescent="0.3">
      <c r="A49" s="56" t="s">
        <v>181</v>
      </c>
      <c r="B49" s="65"/>
      <c r="C49" s="65"/>
      <c r="E49" s="86" t="s">
        <v>110</v>
      </c>
      <c r="F49" s="83"/>
      <c r="G49" s="68">
        <v>200000</v>
      </c>
    </row>
    <row r="50" spans="1:7" s="51" customFormat="1" x14ac:dyDescent="0.3">
      <c r="A50" s="56" t="s">
        <v>182</v>
      </c>
      <c r="B50" s="65"/>
      <c r="C50" s="65"/>
      <c r="E50" s="86" t="s">
        <v>111</v>
      </c>
      <c r="F50" s="83"/>
      <c r="G50" s="68">
        <v>500000</v>
      </c>
    </row>
    <row r="51" spans="1:7" s="51" customFormat="1" x14ac:dyDescent="0.3">
      <c r="A51" s="56" t="s">
        <v>183</v>
      </c>
      <c r="B51" s="65"/>
      <c r="C51" s="65"/>
      <c r="E51" s="86" t="s">
        <v>210</v>
      </c>
      <c r="F51" s="83"/>
      <c r="G51" s="68">
        <v>500000</v>
      </c>
    </row>
    <row r="52" spans="1:7" s="51" customFormat="1" x14ac:dyDescent="0.3">
      <c r="A52" s="56" t="s">
        <v>184</v>
      </c>
      <c r="B52" s="65"/>
      <c r="C52" s="65"/>
      <c r="E52" s="66" t="s">
        <v>106</v>
      </c>
      <c r="F52" s="83"/>
      <c r="G52" s="68">
        <v>500000</v>
      </c>
    </row>
    <row r="53" spans="1:7" s="51" customFormat="1" x14ac:dyDescent="0.3">
      <c r="A53" s="56" t="s">
        <v>185</v>
      </c>
      <c r="B53" s="65"/>
      <c r="C53" s="65" t="s">
        <v>85</v>
      </c>
      <c r="E53" s="74" t="s">
        <v>86</v>
      </c>
      <c r="F53" s="108"/>
      <c r="G53" s="68">
        <f t="shared" ref="G53" si="0">SUM(G54)</f>
        <v>600000</v>
      </c>
    </row>
    <row r="54" spans="1:7" s="51" customFormat="1" x14ac:dyDescent="0.3">
      <c r="A54" s="56" t="s">
        <v>186</v>
      </c>
      <c r="B54" s="65"/>
      <c r="C54" s="65"/>
      <c r="D54" s="51" t="s">
        <v>87</v>
      </c>
      <c r="E54" s="74" t="s">
        <v>88</v>
      </c>
      <c r="F54" s="108"/>
      <c r="G54" s="68">
        <v>600000</v>
      </c>
    </row>
    <row r="55" spans="1:7" s="51" customFormat="1" x14ac:dyDescent="0.3">
      <c r="A55" s="56" t="s">
        <v>187</v>
      </c>
      <c r="B55" s="65"/>
      <c r="C55" s="65" t="s">
        <v>89</v>
      </c>
      <c r="E55" s="74" t="s">
        <v>90</v>
      </c>
      <c r="F55" s="108"/>
      <c r="G55" s="68">
        <f>SUM(G56:G57)</f>
        <v>1610000</v>
      </c>
    </row>
    <row r="56" spans="1:7" s="51" customFormat="1" x14ac:dyDescent="0.3">
      <c r="A56" s="56" t="s">
        <v>188</v>
      </c>
      <c r="B56" s="65"/>
      <c r="C56" s="65"/>
      <c r="D56" s="51" t="s">
        <v>91</v>
      </c>
      <c r="E56" s="74" t="s">
        <v>92</v>
      </c>
      <c r="F56" s="108"/>
      <c r="G56" s="68">
        <v>1600000</v>
      </c>
    </row>
    <row r="57" spans="1:7" s="51" customFormat="1" x14ac:dyDescent="0.3">
      <c r="A57" s="56" t="s">
        <v>189</v>
      </c>
      <c r="B57" s="65"/>
      <c r="C57" s="65"/>
      <c r="D57" s="51" t="s">
        <v>93</v>
      </c>
      <c r="E57" s="74" t="s">
        <v>94</v>
      </c>
      <c r="F57" s="108"/>
      <c r="G57" s="68">
        <v>10000</v>
      </c>
    </row>
    <row r="58" spans="1:7" s="51" customFormat="1" x14ac:dyDescent="0.3">
      <c r="A58" s="56" t="s">
        <v>190</v>
      </c>
      <c r="B58" s="57" t="s">
        <v>114</v>
      </c>
      <c r="C58" s="57" t="s">
        <v>115</v>
      </c>
      <c r="D58" s="57"/>
      <c r="E58" s="57"/>
      <c r="F58" s="109"/>
      <c r="G58" s="87">
        <f>SUM(G59:G61)</f>
        <v>762000</v>
      </c>
    </row>
    <row r="59" spans="1:7" s="51" customFormat="1" x14ac:dyDescent="0.3">
      <c r="A59" s="56" t="s">
        <v>191</v>
      </c>
      <c r="C59" s="51" t="s">
        <v>128</v>
      </c>
      <c r="E59" s="51" t="s">
        <v>129</v>
      </c>
      <c r="F59" s="110"/>
      <c r="G59" s="48">
        <v>500000</v>
      </c>
    </row>
    <row r="60" spans="1:7" s="51" customFormat="1" x14ac:dyDescent="0.3">
      <c r="A60" s="56" t="s">
        <v>192</v>
      </c>
      <c r="B60" s="57"/>
      <c r="C60" s="65" t="s">
        <v>116</v>
      </c>
      <c r="D60" s="57"/>
      <c r="E60" s="65" t="s">
        <v>117</v>
      </c>
      <c r="F60" s="109"/>
      <c r="G60" s="48">
        <v>100000</v>
      </c>
    </row>
    <row r="61" spans="1:7" s="51" customFormat="1" x14ac:dyDescent="0.3">
      <c r="A61" s="56" t="s">
        <v>193</v>
      </c>
      <c r="B61" s="57"/>
      <c r="C61" s="65" t="s">
        <v>118</v>
      </c>
      <c r="D61" s="57"/>
      <c r="E61" s="65" t="s">
        <v>119</v>
      </c>
      <c r="F61" s="111"/>
      <c r="G61" s="49">
        <f>(G59+G60)*0.27</f>
        <v>162000</v>
      </c>
    </row>
    <row r="62" spans="1:7" s="51" customFormat="1" ht="26.4" customHeight="1" x14ac:dyDescent="0.3">
      <c r="A62" s="56" t="s">
        <v>194</v>
      </c>
      <c r="B62" s="135" t="s">
        <v>31</v>
      </c>
      <c r="C62" s="136"/>
      <c r="D62" s="136"/>
      <c r="E62" s="136"/>
      <c r="F62" s="137"/>
      <c r="G62" s="88">
        <f>G63</f>
        <v>6512053</v>
      </c>
    </row>
    <row r="63" spans="1:7" s="51" customFormat="1" x14ac:dyDescent="0.3">
      <c r="A63" s="56" t="s">
        <v>195</v>
      </c>
      <c r="B63" s="61" t="s">
        <v>18</v>
      </c>
      <c r="C63" s="138" t="s">
        <v>19</v>
      </c>
      <c r="D63" s="138"/>
      <c r="E63" s="138"/>
      <c r="F63" s="83"/>
      <c r="G63" s="68">
        <f>SUM(G64)</f>
        <v>6512053</v>
      </c>
    </row>
    <row r="64" spans="1:7" s="51" customFormat="1" x14ac:dyDescent="0.3">
      <c r="A64" s="56" t="s">
        <v>196</v>
      </c>
      <c r="B64" s="65"/>
      <c r="C64" s="65"/>
      <c r="D64" s="51" t="s">
        <v>95</v>
      </c>
      <c r="E64" s="66" t="s">
        <v>96</v>
      </c>
      <c r="F64" s="83"/>
      <c r="G64" s="68">
        <f>SUM(G65:G66)</f>
        <v>6512053</v>
      </c>
    </row>
    <row r="65" spans="1:7" s="51" customFormat="1" x14ac:dyDescent="0.3">
      <c r="A65" s="56" t="s">
        <v>197</v>
      </c>
      <c r="B65" s="65"/>
      <c r="C65" s="65"/>
      <c r="E65" s="86" t="s">
        <v>109</v>
      </c>
      <c r="F65" s="83"/>
      <c r="G65" s="68">
        <v>3000000</v>
      </c>
    </row>
    <row r="66" spans="1:7" s="51" customFormat="1" x14ac:dyDescent="0.3">
      <c r="A66" s="56" t="s">
        <v>198</v>
      </c>
      <c r="B66" s="65"/>
      <c r="C66" s="65"/>
      <c r="E66" s="86" t="s">
        <v>217</v>
      </c>
      <c r="F66" s="83"/>
      <c r="G66" s="68">
        <v>3512053</v>
      </c>
    </row>
    <row r="67" spans="1:7" s="51" customFormat="1" ht="22.95" customHeight="1" x14ac:dyDescent="0.3">
      <c r="A67" s="56" t="s">
        <v>199</v>
      </c>
      <c r="B67" s="89" t="s">
        <v>97</v>
      </c>
      <c r="C67" s="89"/>
      <c r="D67" s="89"/>
      <c r="E67" s="90"/>
      <c r="F67" s="91"/>
      <c r="G67" s="92">
        <f>G7+G62</f>
        <v>146801061.07999998</v>
      </c>
    </row>
    <row r="68" spans="1:7" s="51" customFormat="1" ht="15.6" customHeight="1" x14ac:dyDescent="0.3">
      <c r="A68" s="56" t="s">
        <v>200</v>
      </c>
      <c r="B68" s="93" t="s">
        <v>12</v>
      </c>
      <c r="C68" s="94" t="s">
        <v>13</v>
      </c>
      <c r="D68" s="94"/>
      <c r="E68" s="114"/>
      <c r="F68" s="120"/>
      <c r="G68" s="117">
        <f>G8</f>
        <v>107679316</v>
      </c>
    </row>
    <row r="69" spans="1:7" s="51" customFormat="1" ht="15.6" customHeight="1" x14ac:dyDescent="0.3">
      <c r="A69" s="56" t="s">
        <v>201</v>
      </c>
      <c r="B69" s="95" t="s">
        <v>14</v>
      </c>
      <c r="C69" s="96" t="s">
        <v>15</v>
      </c>
      <c r="D69" s="96"/>
      <c r="E69" s="115"/>
      <c r="F69" s="109"/>
      <c r="G69" s="118">
        <f>G20</f>
        <v>14368311.08</v>
      </c>
    </row>
    <row r="70" spans="1:7" s="51" customFormat="1" ht="15.6" customHeight="1" x14ac:dyDescent="0.3">
      <c r="A70" s="56" t="s">
        <v>202</v>
      </c>
      <c r="B70" s="95" t="s">
        <v>16</v>
      </c>
      <c r="C70" s="96" t="s">
        <v>17</v>
      </c>
      <c r="D70" s="96"/>
      <c r="E70" s="115"/>
      <c r="F70" s="109"/>
      <c r="G70" s="118">
        <f>G23</f>
        <v>17479381</v>
      </c>
    </row>
    <row r="71" spans="1:7" s="57" customFormat="1" ht="15.6" customHeight="1" x14ac:dyDescent="0.3">
      <c r="A71" s="56" t="s">
        <v>203</v>
      </c>
      <c r="B71" s="95" t="s">
        <v>18</v>
      </c>
      <c r="C71" s="96" t="s">
        <v>98</v>
      </c>
      <c r="D71" s="96"/>
      <c r="E71" s="115"/>
      <c r="F71" s="109"/>
      <c r="G71" s="118">
        <f>G63</f>
        <v>6512053</v>
      </c>
    </row>
    <row r="72" spans="1:7" s="57" customFormat="1" ht="15.6" customHeight="1" x14ac:dyDescent="0.3">
      <c r="A72" s="56" t="s">
        <v>204</v>
      </c>
      <c r="B72" s="97" t="s">
        <v>114</v>
      </c>
      <c r="C72" s="98" t="s">
        <v>115</v>
      </c>
      <c r="D72" s="98"/>
      <c r="E72" s="116"/>
      <c r="F72" s="121"/>
      <c r="G72" s="119">
        <f>G58</f>
        <v>762000</v>
      </c>
    </row>
    <row r="73" spans="1:7" s="51" customFormat="1" x14ac:dyDescent="0.3">
      <c r="A73" s="56" t="s">
        <v>220</v>
      </c>
      <c r="B73" s="99" t="s">
        <v>99</v>
      </c>
      <c r="C73" s="100"/>
      <c r="D73" s="100"/>
      <c r="E73" s="100"/>
      <c r="F73" s="100"/>
      <c r="G73" s="101">
        <f>SUM(G68:G72)</f>
        <v>146801061.07999998</v>
      </c>
    </row>
    <row r="74" spans="1:7" s="51" customFormat="1" ht="16.2" x14ac:dyDescent="0.35">
      <c r="A74" s="56" t="s">
        <v>221</v>
      </c>
      <c r="B74" s="65"/>
      <c r="C74" s="102" t="s">
        <v>100</v>
      </c>
      <c r="D74" s="102"/>
      <c r="E74" s="103"/>
      <c r="F74" s="113">
        <f>F7</f>
        <v>14</v>
      </c>
      <c r="G74" s="104"/>
    </row>
    <row r="75" spans="1:7" x14ac:dyDescent="0.3">
      <c r="B75" s="51"/>
      <c r="C75" s="51"/>
      <c r="D75" s="51"/>
      <c r="E75" s="51"/>
      <c r="G75" s="105"/>
    </row>
    <row r="76" spans="1:7" x14ac:dyDescent="0.3">
      <c r="G76" s="105"/>
    </row>
    <row r="77" spans="1:7" x14ac:dyDescent="0.3">
      <c r="G77" s="107"/>
    </row>
  </sheetData>
  <sheetProtection selectLockedCells="1" selectUnlockedCells="1"/>
  <mergeCells count="8">
    <mergeCell ref="B62:F62"/>
    <mergeCell ref="C63:E63"/>
    <mergeCell ref="B1:F1"/>
    <mergeCell ref="B2:G2"/>
    <mergeCell ref="B3:G3"/>
    <mergeCell ref="B5:E6"/>
    <mergeCell ref="F5:F6"/>
    <mergeCell ref="B7:E7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58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2025-02-10T10:00:22Z</cp:lastPrinted>
  <dcterms:created xsi:type="dcterms:W3CDTF">2019-09-05T06:28:05Z</dcterms:created>
  <dcterms:modified xsi:type="dcterms:W3CDTF">2025-02-10T10:01:15Z</dcterms:modified>
</cp:coreProperties>
</file>