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ELŐTERJESZTÉSEK\2024\Közös Hivatal együttes\Május 21\2023. évi zárszámadás\"/>
    </mc:Choice>
  </mc:AlternateContent>
  <bookViews>
    <workbookView xWindow="0" yWindow="0" windowWidth="23040" windowHeight="9384" tabRatio="808" activeTab="2"/>
  </bookViews>
  <sheets>
    <sheet name="Mérleg" sheetId="1" r:id="rId1"/>
    <sheet name="Bevételek" sheetId="2" r:id="rId2"/>
    <sheet name="Kiadások" sheetId="3" r:id="rId3"/>
    <sheet name="Vagyon" sheetId="5" r:id="rId4"/>
    <sheet name="Maradvány" sheetId="6" r:id="rId5"/>
    <sheet name="Eredménykimutatás" sheetId="7" r:id="rId6"/>
    <sheet name="Személyi juttatások" sheetId="8" r:id="rId7"/>
    <sheet name="Cofog szerinti kiadások" sheetId="9" r:id="rId8"/>
    <sheet name="Eszközök állománya" sheetId="10" r:id="rId9"/>
  </sheets>
  <definedNames>
    <definedName name="_xlnm.Print_Titles" localSheetId="2">Kiadások!$1:$7</definedName>
    <definedName name="_xlnm.Print_Area" localSheetId="2">Kiadások!$A$1:$J$86</definedName>
    <definedName name="_xlnm.Print_Area" localSheetId="0">Mérleg!$A$1:$H$19</definedName>
    <definedName name="_xlnm.Print_Area" localSheetId="6">'Személyi juttatások'!$A$1:$M$15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F15" i="1"/>
  <c r="G15" i="1"/>
  <c r="F16" i="1"/>
  <c r="G16" i="1"/>
  <c r="F17" i="1"/>
  <c r="G17" i="1"/>
  <c r="F18" i="1"/>
  <c r="G18" i="1"/>
  <c r="E18" i="1"/>
  <c r="E17" i="1"/>
  <c r="E16" i="1"/>
  <c r="E15" i="1"/>
  <c r="E14" i="1"/>
  <c r="I77" i="3"/>
  <c r="H77" i="3"/>
  <c r="G77" i="3"/>
  <c r="J76" i="3"/>
  <c r="J75" i="3"/>
  <c r="I75" i="3"/>
  <c r="H75" i="3"/>
  <c r="G75" i="3"/>
  <c r="J74" i="3"/>
  <c r="J73" i="3" s="1"/>
  <c r="I73" i="3"/>
  <c r="H73" i="3"/>
  <c r="G73" i="3"/>
  <c r="G68" i="3" s="1"/>
  <c r="J72" i="3"/>
  <c r="J71" i="3"/>
  <c r="I70" i="3"/>
  <c r="I69" i="3" s="1"/>
  <c r="I68" i="3" s="1"/>
  <c r="J68" i="3" s="1"/>
  <c r="H70" i="3"/>
  <c r="G70" i="3"/>
  <c r="H69" i="3"/>
  <c r="G69" i="3"/>
  <c r="H68" i="3"/>
  <c r="J67" i="3"/>
  <c r="J66" i="3"/>
  <c r="I66" i="3"/>
  <c r="H66" i="3"/>
  <c r="G66" i="3"/>
  <c r="J65" i="3"/>
  <c r="I65" i="3"/>
  <c r="I83" i="3" s="1"/>
  <c r="H65" i="3"/>
  <c r="H83" i="3" s="1"/>
  <c r="G65" i="3"/>
  <c r="G83" i="3" s="1"/>
  <c r="J64" i="3"/>
  <c r="I64" i="3"/>
  <c r="H64" i="3"/>
  <c r="G64" i="3"/>
  <c r="J63" i="3"/>
  <c r="J62" i="3"/>
  <c r="J61" i="3"/>
  <c r="J60" i="3"/>
  <c r="J59" i="3"/>
  <c r="I59" i="3"/>
  <c r="I84" i="3" s="1"/>
  <c r="H59" i="3"/>
  <c r="H84" i="3" s="1"/>
  <c r="G59" i="3"/>
  <c r="G84" i="3" s="1"/>
  <c r="J58" i="3"/>
  <c r="J57" i="3"/>
  <c r="I56" i="3"/>
  <c r="H56" i="3"/>
  <c r="J56" i="3" s="1"/>
  <c r="G56" i="3"/>
  <c r="J55" i="3"/>
  <c r="I54" i="3"/>
  <c r="J54" i="3" s="1"/>
  <c r="H54" i="3"/>
  <c r="G54" i="3"/>
  <c r="J53" i="3"/>
  <c r="J52" i="3"/>
  <c r="J51" i="3"/>
  <c r="J50" i="3"/>
  <c r="G49" i="3"/>
  <c r="G48" i="3"/>
  <c r="G43" i="3" s="1"/>
  <c r="G39" i="3" s="1"/>
  <c r="J47" i="3"/>
  <c r="J46" i="3"/>
  <c r="J45" i="3"/>
  <c r="J44" i="3"/>
  <c r="H43" i="3"/>
  <c r="J43" i="3" s="1"/>
  <c r="J42" i="3"/>
  <c r="J40" i="3"/>
  <c r="I39" i="3"/>
  <c r="H39" i="3"/>
  <c r="J39" i="3" s="1"/>
  <c r="J38" i="3"/>
  <c r="J37" i="3"/>
  <c r="J36" i="3"/>
  <c r="J35" i="3"/>
  <c r="J34" i="3"/>
  <c r="J33" i="3"/>
  <c r="J32" i="3"/>
  <c r="H32" i="3"/>
  <c r="G32" i="3"/>
  <c r="I31" i="3"/>
  <c r="I23" i="3" s="1"/>
  <c r="H31" i="3"/>
  <c r="G31" i="3"/>
  <c r="J30" i="3"/>
  <c r="J29" i="3"/>
  <c r="J28" i="3"/>
  <c r="H27" i="3"/>
  <c r="J27" i="3" s="1"/>
  <c r="G27" i="3"/>
  <c r="J26" i="3"/>
  <c r="H25" i="3"/>
  <c r="J25" i="3" s="1"/>
  <c r="G25" i="3"/>
  <c r="G24" i="3" s="1"/>
  <c r="I24" i="3"/>
  <c r="J24" i="3" s="1"/>
  <c r="H24" i="3"/>
  <c r="H22" i="3"/>
  <c r="J22" i="3" s="1"/>
  <c r="G22" i="3"/>
  <c r="I20" i="3"/>
  <c r="I81" i="3" s="1"/>
  <c r="J19" i="3"/>
  <c r="J18" i="3"/>
  <c r="I18" i="3"/>
  <c r="H18" i="3"/>
  <c r="G18" i="3"/>
  <c r="J17" i="3"/>
  <c r="H17" i="3"/>
  <c r="G17" i="3"/>
  <c r="G21" i="3" s="1"/>
  <c r="G20" i="3" s="1"/>
  <c r="G81" i="3" s="1"/>
  <c r="J16" i="3"/>
  <c r="J15" i="3"/>
  <c r="J13" i="3"/>
  <c r="J12" i="3"/>
  <c r="H11" i="3"/>
  <c r="H21" i="3" s="1"/>
  <c r="I10" i="3"/>
  <c r="G10" i="3"/>
  <c r="G9" i="3" s="1"/>
  <c r="I9" i="3"/>
  <c r="H20" i="3" l="1"/>
  <c r="H81" i="3" s="1"/>
  <c r="J21" i="3"/>
  <c r="J84" i="3"/>
  <c r="J83" i="3"/>
  <c r="I80" i="3"/>
  <c r="J81" i="3"/>
  <c r="I82" i="3"/>
  <c r="G80" i="3"/>
  <c r="G23" i="3"/>
  <c r="G82" i="3" s="1"/>
  <c r="H10" i="3"/>
  <c r="H9" i="3" s="1"/>
  <c r="J11" i="3"/>
  <c r="J20" i="3"/>
  <c r="H23" i="3"/>
  <c r="H82" i="3" s="1"/>
  <c r="J31" i="3"/>
  <c r="J70" i="3"/>
  <c r="J69" i="3" s="1"/>
  <c r="I8" i="3"/>
  <c r="J9" i="3"/>
  <c r="J82" i="3" l="1"/>
  <c r="G85" i="3"/>
  <c r="G8" i="3"/>
  <c r="G79" i="3" s="1"/>
  <c r="I85" i="3"/>
  <c r="I79" i="3"/>
  <c r="J8" i="3"/>
  <c r="H80" i="3"/>
  <c r="H85" i="3" s="1"/>
  <c r="H8" i="3"/>
  <c r="H79" i="3" s="1"/>
  <c r="J23" i="3"/>
  <c r="J10" i="3"/>
  <c r="J80" i="3" l="1"/>
  <c r="J79" i="3"/>
  <c r="J85" i="3"/>
  <c r="I11" i="2" l="1"/>
  <c r="I34" i="2" s="1"/>
  <c r="G10" i="1" s="1"/>
  <c r="J24" i="2"/>
  <c r="J25" i="2"/>
  <c r="J26" i="2"/>
  <c r="J27" i="2"/>
  <c r="J28" i="2"/>
  <c r="J29" i="2"/>
  <c r="J30" i="2"/>
  <c r="J31" i="2"/>
  <c r="J12" i="2"/>
  <c r="J13" i="2"/>
  <c r="I9" i="2"/>
  <c r="J11" i="2"/>
  <c r="I15" i="2"/>
  <c r="I14" i="2" s="1"/>
  <c r="I21" i="2"/>
  <c r="I23" i="2"/>
  <c r="I22" i="2" s="1"/>
  <c r="I20" i="2" s="1"/>
  <c r="I19" i="2" s="1"/>
  <c r="I8" i="2" l="1"/>
  <c r="I35" i="2"/>
  <c r="I18" i="2"/>
  <c r="I33" i="2"/>
  <c r="G11" i="1" l="1"/>
  <c r="I32" i="2"/>
  <c r="G9" i="1"/>
  <c r="I36" i="2"/>
  <c r="G8" i="1" l="1"/>
  <c r="H23" i="2"/>
  <c r="J23" i="2" s="1"/>
  <c r="G13" i="1" l="1"/>
  <c r="G12" i="1"/>
  <c r="G19" i="1" l="1"/>
  <c r="H18" i="1"/>
  <c r="H10" i="2"/>
  <c r="H11" i="2"/>
  <c r="H34" i="2" s="1"/>
  <c r="H16" i="2"/>
  <c r="H15" i="2" s="1"/>
  <c r="H14" i="2" s="1"/>
  <c r="H21" i="2"/>
  <c r="J21" i="2" s="1"/>
  <c r="H22" i="2"/>
  <c r="J22" i="2" s="1"/>
  <c r="F10" i="1" l="1"/>
  <c r="H10" i="1" s="1"/>
  <c r="J34" i="2"/>
  <c r="H9" i="2"/>
  <c r="H8" i="2" s="1"/>
  <c r="J8" i="2" s="1"/>
  <c r="J10" i="2"/>
  <c r="J9" i="2" s="1"/>
  <c r="H15" i="1"/>
  <c r="H16" i="1"/>
  <c r="H20" i="2"/>
  <c r="H17" i="1"/>
  <c r="H33" i="2" l="1"/>
  <c r="J33" i="2" s="1"/>
  <c r="H19" i="2"/>
  <c r="H35" i="2" s="1"/>
  <c r="J35" i="2" s="1"/>
  <c r="J20" i="2"/>
  <c r="F11" i="1"/>
  <c r="H11" i="1" s="1"/>
  <c r="F9" i="1"/>
  <c r="F13" i="1" l="1"/>
  <c r="H14" i="1"/>
  <c r="H36" i="2"/>
  <c r="J36" i="2" s="1"/>
  <c r="J19" i="2"/>
  <c r="J18" i="2" s="1"/>
  <c r="H18" i="2"/>
  <c r="H32" i="2" s="1"/>
  <c r="J32" i="2" s="1"/>
  <c r="F8" i="1"/>
  <c r="H9" i="1"/>
  <c r="G21" i="2"/>
  <c r="F19" i="1" l="1"/>
  <c r="H19" i="1" s="1"/>
  <c r="H13" i="1"/>
  <c r="F12" i="1"/>
  <c r="H12" i="1" s="1"/>
  <c r="H8" i="1"/>
  <c r="G10" i="2" l="1"/>
  <c r="G16" i="2" l="1"/>
  <c r="G15" i="2" s="1"/>
  <c r="G14" i="2" l="1"/>
  <c r="G22" i="2" l="1"/>
  <c r="G20" i="2" s="1"/>
  <c r="G9" i="2" l="1"/>
  <c r="G33" i="2" s="1"/>
  <c r="G11" i="2"/>
  <c r="G34" i="2" s="1"/>
  <c r="E10" i="1" l="1"/>
  <c r="G19" i="2"/>
  <c r="G35" i="2" s="1"/>
  <c r="G36" i="2" s="1"/>
  <c r="G8" i="2"/>
  <c r="E9" i="1" l="1"/>
  <c r="E11" i="1"/>
  <c r="G18" i="2"/>
  <c r="G32" i="2" s="1"/>
  <c r="E13" i="1"/>
  <c r="E19" i="1" s="1"/>
  <c r="E8" i="1" l="1"/>
  <c r="E12" i="1" s="1"/>
</calcChain>
</file>

<file path=xl/sharedStrings.xml><?xml version="1.0" encoding="utf-8"?>
<sst xmlns="http://schemas.openxmlformats.org/spreadsheetml/2006/main" count="825" uniqueCount="464">
  <si>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</si>
  <si>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</si>
  <si>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</si>
  <si>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</si>
  <si>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</si>
  <si>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</si>
  <si>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</si>
  <si>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</si>
  <si>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</si>
  <si>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</si>
  <si>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</si>
  <si>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</si>
  <si>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</si>
  <si>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</si>
  <si>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</si>
  <si>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</si>
  <si>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</si>
  <si>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</si>
  <si>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</si>
  <si>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</si>
  <si>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</si>
  <si>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</si>
  <si>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</si>
  <si>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</si>
  <si>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</si>
  <si>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</si>
  <si>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</si>
  <si>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</si>
  <si>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</si>
  <si>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</si>
  <si>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</si>
  <si>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</si>
  <si>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</si>
  <si>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</si>
  <si>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</si>
  <si>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</si>
  <si>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</si>
  <si>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</si>
  <si>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</si>
  <si>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</si>
  <si>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</si>
  <si>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</si>
  <si>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</si>
  <si>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</si>
  <si>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</si>
  <si>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</si>
  <si>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</si>
  <si>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</si>
  <si>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</si>
  <si>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</si>
  <si>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</si>
  <si>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</si>
  <si>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</si>
  <si>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</si>
  <si>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</si>
  <si>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</si>
  <si>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</si>
  <si>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</si>
  <si>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</si>
  <si>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</si>
  <si>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</si>
  <si>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</si>
  <si>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Egyéb információhordozó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</si>
  <si>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</si>
  <si>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</si>
  <si>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</si>
  <si>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</si>
  <si>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</si>
  <si>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</si>
  <si>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</si>
  <si>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</si>
  <si>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</si>
  <si>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</si>
  <si>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</si>
  <si>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</si>
  <si>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</si>
  <si>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</si>
  <si>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</si>
  <si>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</si>
  <si>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</si>
  <si>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</si>
  <si>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</si>
  <si>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</si>
  <si>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</si>
  <si>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Szakmai tevékenységet segítő szolgáltatások (belső ellenőrzés)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</si>
  <si>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</si>
  <si>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</si>
  <si>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</si>
  <si>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</si>
  <si>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</si>
  <si>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</si>
  <si>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</si>
  <si>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</si>
  <si>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</si>
  <si>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</si>
  <si>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</si>
  <si>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</si>
  <si>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</si>
  <si>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</si>
  <si>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</si>
  <si>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</si>
  <si>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</si>
  <si>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</si>
  <si>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</si>
  <si>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 xml:space="preserve"> - Rendszerkövetési szolgáltatás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</si>
  <si>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</si>
  <si>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</si>
  <si>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</si>
  <si>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</si>
  <si>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</si>
  <si>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</si>
  <si>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</si>
  <si>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 xml:space="preserve"> - Adatvédelmi tisztviselői szolgáltatás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</si>
  <si>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</si>
  <si>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</si>
  <si>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</si>
  <si>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</si>
  <si>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 xml:space="preserve"> - Zajszint mérés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</si>
  <si>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</si>
  <si>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</si>
  <si>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</si>
  <si>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</si>
  <si>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</si>
  <si>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</si>
  <si>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</si>
  <si>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</si>
  <si>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 xml:space="preserve">K6 </t>
  </si>
  <si>
    <t>K12</t>
  </si>
  <si>
    <t>Külső személyi juttatások</t>
  </si>
  <si>
    <t>K122</t>
  </si>
  <si>
    <t>Egyéb külső személyi juttatások (Megbízási díj)</t>
  </si>
  <si>
    <t>K123</t>
  </si>
  <si>
    <t>Egyéb külső személyi juttatások (Tiszteletdíj)</t>
  </si>
  <si>
    <t>K1104</t>
  </si>
  <si>
    <t>Készenléti, ügyeleti, helyettesítési díj túlóra, túlszolgálat teljesítése</t>
  </si>
  <si>
    <t>Módosított</t>
  </si>
  <si>
    <t>Egyéb külső szem. Juttatások (reprezentáció)</t>
  </si>
  <si>
    <t>K63</t>
  </si>
  <si>
    <t>Informatikai eszközök beszerzése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</si>
  <si>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</si>
  <si>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</si>
  <si>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</si>
  <si>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</si>
  <si>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</si>
  <si>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</si>
  <si>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</si>
  <si>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</si>
  <si>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</si>
  <si>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</si>
  <si>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</si>
  <si>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</si>
  <si>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</si>
  <si>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</si>
  <si>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</si>
  <si>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</si>
  <si>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</t>
  </si>
  <si>
    <t>B</t>
  </si>
  <si>
    <t>C</t>
  </si>
  <si>
    <t>D</t>
  </si>
  <si>
    <t>E</t>
  </si>
  <si>
    <t>013210 Átfogó tervezési és statisztikai szolgáltatások</t>
  </si>
  <si>
    <t>sor-szám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</si>
  <si>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</si>
  <si>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</si>
  <si>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</si>
  <si>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</si>
  <si>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</si>
  <si>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</si>
  <si>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</si>
  <si>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</si>
  <si>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</si>
  <si>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</si>
  <si>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</si>
  <si>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</si>
  <si>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</si>
  <si>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</si>
  <si>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</si>
  <si>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</si>
  <si>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</si>
  <si>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</si>
  <si>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</si>
  <si>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</si>
  <si>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</si>
  <si>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</si>
  <si>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G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</si>
  <si>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</si>
  <si>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</si>
  <si>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</si>
  <si>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</si>
  <si>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</si>
  <si>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</si>
  <si>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</si>
  <si>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</si>
  <si>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</si>
  <si>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</si>
  <si>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</si>
  <si>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</si>
  <si>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</si>
  <si>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</si>
  <si>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</si>
  <si>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</si>
  <si>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</si>
  <si>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</si>
  <si>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</si>
  <si>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</si>
  <si>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</si>
  <si>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</si>
  <si>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Népszámlálás</t>
  </si>
  <si>
    <t>2023. évi költségvetés ÖSSZEVONT MÉRLEGE</t>
  </si>
  <si>
    <t>2023 évi BEVÉTELEK részletezése</t>
  </si>
  <si>
    <t>K502</t>
  </si>
  <si>
    <t>Előző évi elszámolásokból származó kiadások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</si>
  <si>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</si>
  <si>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</si>
  <si>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</si>
  <si>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</si>
  <si>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</si>
  <si>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</si>
  <si>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</si>
  <si>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</si>
  <si>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</si>
  <si>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</si>
  <si>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</si>
  <si>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</si>
  <si>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</si>
  <si>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</si>
  <si>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</si>
  <si>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</si>
  <si>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</si>
  <si>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2023 évi KIADÁSOK részletezése</t>
  </si>
  <si>
    <t>F</t>
  </si>
  <si>
    <t>Rendszerkövetési szolgáltatás</t>
  </si>
  <si>
    <t>Adatvédelmi tisztviselői szolgáltatás</t>
  </si>
  <si>
    <t>77.</t>
  </si>
  <si>
    <t>78.</t>
  </si>
  <si>
    <t>K61</t>
  </si>
  <si>
    <t>Immateriális javak beszerzése (szoftver)</t>
  </si>
  <si>
    <t>79.</t>
  </si>
  <si>
    <t>Egyéb működési bevétel</t>
  </si>
  <si>
    <t>Pénzügyi telejesítés</t>
  </si>
  <si>
    <t>2023.12.31-ig  (Ft)</t>
  </si>
  <si>
    <t>Pénzügyi teljesítés mód. előirányzathoz képest</t>
  </si>
  <si>
    <t>%-os értékben</t>
  </si>
  <si>
    <t>H</t>
  </si>
  <si>
    <t>I</t>
  </si>
  <si>
    <t>12/A - Mérleg</t>
  </si>
  <si>
    <t>#</t>
  </si>
  <si>
    <t>Előző időszak</t>
  </si>
  <si>
    <t>Módosítások (+/-)</t>
  </si>
  <si>
    <t>Tárgyi időszak</t>
  </si>
  <si>
    <t>02</t>
  </si>
  <si>
    <t>04</t>
  </si>
  <si>
    <t>06</t>
  </si>
  <si>
    <t>A/II/2 Gépek, berendezések, felszerelések, járművek</t>
  </si>
  <si>
    <t>10</t>
  </si>
  <si>
    <t>A/II Tárgyi eszközök  (=A/II/1+...+A/II/5)</t>
  </si>
  <si>
    <t>29</t>
  </si>
  <si>
    <t>A) NEMZETI VAGYONBA TARTOZÓ BEFEKTETETT ESZKÖZÖK (=A/I+A/II+A/III+A/IV)</t>
  </si>
  <si>
    <t>49</t>
  </si>
  <si>
    <t>C/II/1 Forintpénztár</t>
  </si>
  <si>
    <t>52</t>
  </si>
  <si>
    <t>C/II Pénztárak, csekkek, betétkönyvek (=C/II/1+C/II/2+C/II/3)</t>
  </si>
  <si>
    <t>53</t>
  </si>
  <si>
    <t>C/III/1 Kincstáron kívüli forintszámlák</t>
  </si>
  <si>
    <t>55</t>
  </si>
  <si>
    <t>C/III Forintszámlák (=C/III/1+C/III/2)</t>
  </si>
  <si>
    <t>59</t>
  </si>
  <si>
    <t>C) PÉNZESZKÖZÖK (=C/I+…+C/IV)</t>
  </si>
  <si>
    <t>145</t>
  </si>
  <si>
    <t>D/III/1 Adott előlegek (=D/III/1a+…+D/III/1f)</t>
  </si>
  <si>
    <t>151</t>
  </si>
  <si>
    <t>D/III/1f - ebből: túlfizetések, téves és visszajáró kifizetések</t>
  </si>
  <si>
    <t>160</t>
  </si>
  <si>
    <t>D/III Követelés jellegű sajátos elszámolások (=D/III/1+…+D/III/9)</t>
  </si>
  <si>
    <t>161</t>
  </si>
  <si>
    <t>D) KÖVETELÉSEK  (=D/I+D/II+D/III)</t>
  </si>
  <si>
    <t>178</t>
  </si>
  <si>
    <t>ESZKÖZÖK ÖSSZESEN (=A+B+C+D+E+F)</t>
  </si>
  <si>
    <t>181</t>
  </si>
  <si>
    <t>G/III Egyéb eszközök induláskori értéke és változásai</t>
  </si>
  <si>
    <t>182</t>
  </si>
  <si>
    <t>G/IV Felhalmozott eredmény</t>
  </si>
  <si>
    <t>184</t>
  </si>
  <si>
    <t>G/VI Mérleg szerinti eredmény</t>
  </si>
  <si>
    <t>185</t>
  </si>
  <si>
    <t>G/ SAJÁT TŐKE  (= G/I+…+G/VI)</t>
  </si>
  <si>
    <t>248</t>
  </si>
  <si>
    <t>J/1 Eredményszemléletű bevételek passzív időbeli elhatárolása</t>
  </si>
  <si>
    <t>249</t>
  </si>
  <si>
    <t>J/2 Költségek, ráfordítások passzív időbeli elhatárolása</t>
  </si>
  <si>
    <t>251</t>
  </si>
  <si>
    <t>J) PASSZÍV IDŐBELI ELHATÁROLÁSOK (=J/1+J/2+J/3)</t>
  </si>
  <si>
    <t>252</t>
  </si>
  <si>
    <t>FORRÁSOK ÖSSZESEN (=G+H+I+J)</t>
  </si>
  <si>
    <t>Sor-szám</t>
  </si>
  <si>
    <t>157</t>
  </si>
  <si>
    <t>D/III/7 Folyósított, megelőlegezett társadalombiztosítási és családtámogatási ellátások elszámolása</t>
  </si>
  <si>
    <t>2023 évi MÉRLEGE</t>
  </si>
  <si>
    <t>07/A - Maradványkimutatás</t>
  </si>
  <si>
    <t>Összeg</t>
  </si>
  <si>
    <t>01</t>
  </si>
  <si>
    <t>01        Alaptevékenység költségvetési bevételei</t>
  </si>
  <si>
    <t>02        Alaptevékenység költségvetési kiadásai</t>
  </si>
  <si>
    <t>03</t>
  </si>
  <si>
    <t>I          Alaptevékenység költségvetési egyenlege (=01-02)</t>
  </si>
  <si>
    <t>03        Alaptevékenység finanszírozási bevételei</t>
  </si>
  <si>
    <t>II         Alaptevékenység finanszírozási egyenlege (=03-04)</t>
  </si>
  <si>
    <t>07</t>
  </si>
  <si>
    <t>A)        Alaptevékenység maradványa (=±I±II)</t>
  </si>
  <si>
    <t>15</t>
  </si>
  <si>
    <t>C)        Összes maradvány (=A+B)</t>
  </si>
  <si>
    <t>17</t>
  </si>
  <si>
    <t>E)        Alaptevékenység szabad maradványa (=A-D)</t>
  </si>
  <si>
    <t>08</t>
  </si>
  <si>
    <t>06 Központi működési célú támogatások eredményszemléletű bevételei</t>
  </si>
  <si>
    <t>09</t>
  </si>
  <si>
    <t>07 Egyéb működési célú támogatások eredményszemléletű bevételei</t>
  </si>
  <si>
    <t>11</t>
  </si>
  <si>
    <t>09 Különféle egyéb eredményszemléletű bevételek</t>
  </si>
  <si>
    <t>12</t>
  </si>
  <si>
    <t>III Egyéb eredményszemléletű bevételek (=06+07+08+09)</t>
  </si>
  <si>
    <t>13</t>
  </si>
  <si>
    <t>10 Anyagköltség</t>
  </si>
  <si>
    <t>14</t>
  </si>
  <si>
    <t>11 Igénybe vett szolgáltatások értéke</t>
  </si>
  <si>
    <t>IV Anyagjellegű ráfordítások (=10+11+12+13)</t>
  </si>
  <si>
    <t>18</t>
  </si>
  <si>
    <t>14 Bérköltség</t>
  </si>
  <si>
    <t>19</t>
  </si>
  <si>
    <t>15 Személyi jellegű egyéb kifizetések</t>
  </si>
  <si>
    <t>20</t>
  </si>
  <si>
    <t>16 Bérjárulékok</t>
  </si>
  <si>
    <t>21</t>
  </si>
  <si>
    <t>V Személyi jellegű ráfordítások (=14+15+16)</t>
  </si>
  <si>
    <t>22</t>
  </si>
  <si>
    <t>VI Értékcsökkenési leírás</t>
  </si>
  <si>
    <t>23</t>
  </si>
  <si>
    <t>VII Egyéb ráfordítások</t>
  </si>
  <si>
    <t>24</t>
  </si>
  <si>
    <t>A)  TEVÉKENYSÉGEK EREDMÉNYE (=I±II+III-IV-V-VI-VII)</t>
  </si>
  <si>
    <t>28</t>
  </si>
  <si>
    <t>20 Egyéb kapott (járó) kamatok és kamatjellegű eredményszemléletű bevételek</t>
  </si>
  <si>
    <t>32</t>
  </si>
  <si>
    <t>VIII Pénzügyi műveletek eredményszemléletű bevételei (=17+18+19+20+21)</t>
  </si>
  <si>
    <t>43</t>
  </si>
  <si>
    <t>B)  PÉNZÜGYI MŰVELETEK EREDMÉNYE (=VIII-IX)</t>
  </si>
  <si>
    <t>44</t>
  </si>
  <si>
    <t>C)  MÉRLEG SZERINTI EREDMÉNY (=±A±B)</t>
  </si>
  <si>
    <t>Eredménykimutatás 2023</t>
  </si>
  <si>
    <t>Létszám fő (Tervezett átlagos statisztikai állományi létszám, éves)</t>
  </si>
  <si>
    <t>Normatív jutalmak, céljuttatás, projektprémium</t>
  </si>
  <si>
    <t>Készenléti, ügyeleti, helyettesítési díj, túlóra, túlszolgálat</t>
  </si>
  <si>
    <t>Végkielégítés, jubileumi jutalom</t>
  </si>
  <si>
    <t>Béren kívüli juttatások</t>
  </si>
  <si>
    <t>Költségtérítések</t>
  </si>
  <si>
    <t>Támogatások</t>
  </si>
  <si>
    <t>Választott tisztségviselők juttatásai</t>
  </si>
  <si>
    <t>főjegyző, jegyző, aljegyző, címzetes főjegyző, közös önkormányzati hivatal jegyzője</t>
  </si>
  <si>
    <t>I. besorolási osztály</t>
  </si>
  <si>
    <t>II. besorolási osztály</t>
  </si>
  <si>
    <t>III. besorolási osztály</t>
  </si>
  <si>
    <t>KÖZTISZTVISELŐK, KORMÁNYTISZTVISELŐK ÖSSZESEN (=01+…+20)</t>
  </si>
  <si>
    <t>132</t>
  </si>
  <si>
    <t>FOGLALKOZTATOTTAK ÖSSZESEN (=21+36+47+61+75+86+94+99+105+111+119+131)</t>
  </si>
  <si>
    <t>133</t>
  </si>
  <si>
    <t>Munkajogi zárólétszám (az időszak végén munkaviszonyban állók létszáma) (fő)</t>
  </si>
  <si>
    <t>J</t>
  </si>
  <si>
    <t>K</t>
  </si>
  <si>
    <t>L</t>
  </si>
  <si>
    <t>05/A - Teljesített kiadások kormányzati funkciónként</t>
  </si>
  <si>
    <t>Összesen</t>
  </si>
  <si>
    <t>011130 Önkormányzatok és önkormányzati hivatalok jogalkotó és általános igazgatási tevékenysége</t>
  </si>
  <si>
    <t>018030 Támogatási célú finanszírozási mûveletek</t>
  </si>
  <si>
    <t>041231 Rövid idõtartamú közfoglalkoztatás</t>
  </si>
  <si>
    <t>999999 Kormányzati funkcióra fel nem osztott tevékenységek kiadásai és bevételei</t>
  </si>
  <si>
    <t>Törvény szerinti illetmények, munkabérek (K1101)</t>
  </si>
  <si>
    <t>Normatív jutalmak (K1102)</t>
  </si>
  <si>
    <t>Készenléti, ügyeleti, helyettesítési díj, túlóra, túlszolgálat (K1104)</t>
  </si>
  <si>
    <t>Béren kívüli juttatások (K1107)</t>
  </si>
  <si>
    <t>Közlekedési költségtérítés (K1109)</t>
  </si>
  <si>
    <t>Foglalkoztatottak egyéb személyi juttatásai (&gt;=14) (K1113)</t>
  </si>
  <si>
    <t>Foglalkoztatottak személyi juttatásai (=01+…+13) (K11)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</si>
  <si>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</si>
  <si>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</si>
  <si>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</si>
  <si>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Személyi juttatások (=15+19) (K1)</t>
  </si>
  <si>
    <t>Munkaadókat terhelő járulékok és szociális hozzájárulási adó (=22+…+27)                                                                           (K2)</t>
  </si>
  <si>
    <t>ebből: szociális hozzájárulási adó (K2)</t>
  </si>
  <si>
    <t>27</t>
  </si>
  <si>
    <t>ebből: munkáltatót terhelő személyi jövedelemadó (K2)</t>
  </si>
  <si>
    <t>Szakmai anyagok beszerzése (K311)</t>
  </si>
  <si>
    <t>Üzemeltetési anyagok beszerzése (K312)</t>
  </si>
  <si>
    <t>31</t>
  </si>
  <si>
    <t>Készletbeszerzés (=28+29+30) (K31)</t>
  </si>
  <si>
    <t>Informatikai szolgáltatások igénybevétele (K321)</t>
  </si>
  <si>
    <t>33</t>
  </si>
  <si>
    <t>Egyéb kommunikációs szolgáltatások (K322)</t>
  </si>
  <si>
    <t>34</t>
  </si>
  <si>
    <t>Kommunikációs szolgáltatások (=32+33) (K32)</t>
  </si>
  <si>
    <t>41</t>
  </si>
  <si>
    <t>Bérleti és lízing díjak (&gt;=42) (K333)</t>
  </si>
  <si>
    <t>46</t>
  </si>
  <si>
    <t>Szakmai tevékenységet segítő szolgáltatások  (K336)</t>
  </si>
  <si>
    <t>47</t>
  </si>
  <si>
    <t>Egyéb szolgáltatások (&gt;=48) (K337)</t>
  </si>
  <si>
    <t>Szolgáltatási kiadások (=39+40+41+43+44+46+47) (K33)</t>
  </si>
  <si>
    <t>50</t>
  </si>
  <si>
    <t>Kiküldetések kiadásai (K341)</t>
  </si>
  <si>
    <t>Kiküldetések, reklám- és propagandakiadások (=50+51) (K34)</t>
  </si>
  <si>
    <t>Működési célú előzetesen felszámított általános forgalmi adó (K351)</t>
  </si>
  <si>
    <t>62</t>
  </si>
  <si>
    <t>Egyéb dologi kiadások (K355)</t>
  </si>
  <si>
    <t>63</t>
  </si>
  <si>
    <t>Különféle befizetések és egyéb dologi kiadások (=53+54+55+58+62) (K35)</t>
  </si>
  <si>
    <t>64</t>
  </si>
  <si>
    <t>Dologi kiadások (=31+34+49+52+63) (K3)</t>
  </si>
  <si>
    <t>154</t>
  </si>
  <si>
    <t>Egyéb működési célú támogatások államháztartáson belülre (=155+…+164) (K506)</t>
  </si>
  <si>
    <t>ebből: helyi önkormányzatok és költségvetési szerveik (K506)</t>
  </si>
  <si>
    <t>194</t>
  </si>
  <si>
    <t>Egyéb működési célú kiadások (=125+130+131+132+143+154+165+167+179+180+181+182+193) (K5)</t>
  </si>
  <si>
    <t>198</t>
  </si>
  <si>
    <t>Informatikai eszközök beszerzése, létesítése (K63)</t>
  </si>
  <si>
    <t>204</t>
  </si>
  <si>
    <t>Beruházási célú előzetesen felszámított általános forgalmi adó (K67)</t>
  </si>
  <si>
    <t>205</t>
  </si>
  <si>
    <t>Beruházások (=195+196+198+199+200+202+204) (K6)</t>
  </si>
  <si>
    <t>273</t>
  </si>
  <si>
    <t>Költségvetési kiadások (=20+21+64+124+194+205+210+272) (K1-K8)</t>
  </si>
  <si>
    <t>312</t>
  </si>
  <si>
    <t>Kiadások összesen (=273+311) (K1-K9)</t>
  </si>
  <si>
    <t>313</t>
  </si>
  <si>
    <t>Átlagos statisztikai állományi létszám</t>
  </si>
  <si>
    <t>Teljesített kiadások kormányzati funkciónként 2023</t>
  </si>
  <si>
    <t>15/A - Kimutatás az immateriális javak, tárgyi eszközök koncesszióba, vagyonkezelésbe adott eszközök állományának alakulásáról</t>
  </si>
  <si>
    <t>Immateriális javak</t>
  </si>
  <si>
    <t>Ingatlanok és kapcsolódó vagyoni értékű jogok</t>
  </si>
  <si>
    <t>Gépek, berendezések, felszerelések, járművek</t>
  </si>
  <si>
    <t>Tenyészállatok</t>
  </si>
  <si>
    <t>Beruházások és felújítások</t>
  </si>
  <si>
    <t>Koncesszióba, vagyonkezelésbe adott eszközök</t>
  </si>
  <si>
    <t>Összesen (=3+4+5+6+7+8)</t>
  </si>
  <si>
    <t>Tárgyévi nyitó állomány (előző évi záró állomány)</t>
  </si>
  <si>
    <t>Immateriális javak beszerzése, nem aktivált beruházások</t>
  </si>
  <si>
    <t>Beruházásokból, felújításokból aktivált érték</t>
  </si>
  <si>
    <t>Egyéb növekedés</t>
  </si>
  <si>
    <t>Összes növekedés  (=02+…+07)</t>
  </si>
  <si>
    <t>Egyéb csökkenés</t>
  </si>
  <si>
    <t>Összes csökkenés (=09+…+13)</t>
  </si>
  <si>
    <t>Bruttó érték összesen (=01+08-14)</t>
  </si>
  <si>
    <t>16</t>
  </si>
  <si>
    <t>Terv szerinti értékcsökkenés nyitó állománya</t>
  </si>
  <si>
    <t>Terv szerinti értékcsökkenés növekedése</t>
  </si>
  <si>
    <t>Terv szerinti értékcsökkenés záró állománya  (=16+17-18)</t>
  </si>
  <si>
    <t>Értékcsökkenés összesen (=19+23)</t>
  </si>
  <si>
    <t>25</t>
  </si>
  <si>
    <t>Eszközök nettó értéke (=15-24)</t>
  </si>
  <si>
    <t>26</t>
  </si>
  <si>
    <t>Teljesen (0-ig) leírt eszközök bruttó értéke</t>
  </si>
  <si>
    <t>Kimutatás az immateriális javak, tárgyi eszközök, koncesszióba, vagyonkezelésbe adott eszközök állományának 2023 évi alakulásáról</t>
  </si>
  <si>
    <t>Személyi juttatások, a foglalkoztatottak, választott tisztségviselők összetételének alakulása 2023-ban</t>
  </si>
  <si>
    <t>MARADVÁNYKIMUTATÁS 2023.</t>
  </si>
  <si>
    <t>80.</t>
  </si>
  <si>
    <t>81.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</si>
</sst>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</numFmts>
  <fonts count="24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sz val="12"/>
      <name val="Times New Roman"/>
      <charset val="238"/>
    </font>
    <font>
      <sz val="10"/>
      <color rgb="FF000000"/>
      <name val="Arial CE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Calibri"/>
    </font>
    <font>
      <sz val="10"/>
      <name val="Calibri"/>
    </font>
    <font>
      <b/>
      <sz val="10"/>
      <color indexed="8"/>
      <name val="Calibri"/>
    </font>
    <font>
      <sz val="8"/>
      <color rgb="FF000000"/>
      <name val="Arial CE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CBAD"/>
        <bgColor rgb="FFD0CECE"/>
      </patternFill>
    </fill>
    <fill>
      <patternFill patternType="solid">
        <fgColor indexed="55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9" fontId="14" fillId="0" borderId="0" applyFont="0" applyFill="0" applyBorder="0" applyAlignment="0" applyProtection="0"/>
    <xf numFmtId="0" fontId="15" fillId="0" borderId="0"/>
    <xf numFmtId="0" fontId="19" fillId="0" borderId="0"/>
  </cellStyleXfs>
  <cellXfs count="2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/>
    <xf numFmtId="3" fontId="3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8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3" fontId="3" fillId="0" borderId="8" xfId="0" applyNumberFormat="1" applyFont="1" applyBorder="1"/>
    <xf numFmtId="3" fontId="3" fillId="0" borderId="12" xfId="0" applyNumberFormat="1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9" xfId="0" applyFont="1" applyFill="1" applyBorder="1"/>
    <xf numFmtId="3" fontId="4" fillId="2" borderId="9" xfId="0" applyNumberFormat="1" applyFont="1" applyFill="1" applyBorder="1"/>
    <xf numFmtId="0" fontId="4" fillId="2" borderId="3" xfId="0" applyFont="1" applyFill="1" applyBorder="1" applyAlignment="1">
      <alignment horizontal="left"/>
    </xf>
    <xf numFmtId="3" fontId="4" fillId="2" borderId="11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165" fontId="3" fillId="0" borderId="0" xfId="1" applyNumberFormat="1" applyFont="1"/>
    <xf numFmtId="3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4" fillId="0" borderId="8" xfId="1" applyNumberFormat="1" applyFont="1" applyBorder="1" applyAlignment="1">
      <alignment horizontal="right" vertical="center"/>
    </xf>
    <xf numFmtId="165" fontId="4" fillId="2" borderId="15" xfId="1" applyNumberFormat="1" applyFont="1" applyFill="1" applyBorder="1" applyAlignment="1">
      <alignment horizontal="center" vertical="center"/>
    </xf>
    <xf numFmtId="165" fontId="4" fillId="2" borderId="14" xfId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0" fontId="4" fillId="0" borderId="17" xfId="0" applyFont="1" applyBorder="1"/>
    <xf numFmtId="0" fontId="3" fillId="0" borderId="17" xfId="0" applyFont="1" applyBorder="1" applyAlignment="1">
      <alignment horizontal="left"/>
    </xf>
    <xf numFmtId="0" fontId="3" fillId="0" borderId="17" xfId="0" applyFont="1" applyBorder="1"/>
    <xf numFmtId="3" fontId="4" fillId="2" borderId="15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/>
    </xf>
    <xf numFmtId="3" fontId="3" fillId="0" borderId="2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65" fontId="0" fillId="0" borderId="0" xfId="0" applyNumberFormat="1" applyAlignment="1">
      <alignment horizontal="center"/>
    </xf>
    <xf numFmtId="0" fontId="4" fillId="0" borderId="18" xfId="0" applyFont="1" applyBorder="1"/>
    <xf numFmtId="0" fontId="4" fillId="2" borderId="0" xfId="0" applyFont="1" applyFill="1" applyAlignment="1">
      <alignment horizontal="left"/>
    </xf>
    <xf numFmtId="165" fontId="4" fillId="2" borderId="8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/>
    <xf numFmtId="165" fontId="3" fillId="0" borderId="8" xfId="0" applyNumberFormat="1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165" fontId="3" fillId="0" borderId="8" xfId="1" applyNumberFormat="1" applyFont="1" applyBorder="1" applyAlignment="1">
      <alignment vertical="center"/>
    </xf>
    <xf numFmtId="165" fontId="3" fillId="0" borderId="16" xfId="1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4" fillId="2" borderId="29" xfId="0" applyFont="1" applyFill="1" applyBorder="1" applyAlignment="1">
      <alignment horizontal="left"/>
    </xf>
    <xf numFmtId="0" fontId="4" fillId="2" borderId="29" xfId="0" applyFont="1" applyFill="1" applyBorder="1"/>
    <xf numFmtId="0" fontId="2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3" fontId="4" fillId="0" borderId="0" xfId="0" applyNumberFormat="1" applyFont="1"/>
    <xf numFmtId="165" fontId="3" fillId="0" borderId="0" xfId="0" applyNumberFormat="1" applyFont="1"/>
    <xf numFmtId="1" fontId="4" fillId="0" borderId="24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2" borderId="3" xfId="0" applyFont="1" applyFill="1" applyBorder="1"/>
    <xf numFmtId="0" fontId="3" fillId="0" borderId="36" xfId="0" applyFont="1" applyBorder="1" applyAlignment="1">
      <alignment horizontal="left"/>
    </xf>
    <xf numFmtId="2" fontId="3" fillId="0" borderId="21" xfId="0" applyNumberFormat="1" applyFont="1" applyBorder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36" xfId="0" applyFont="1" applyBorder="1" applyAlignment="1">
      <alignment horizontal="left"/>
    </xf>
    <xf numFmtId="0" fontId="4" fillId="0" borderId="36" xfId="0" applyFont="1" applyBorder="1"/>
    <xf numFmtId="0" fontId="3" fillId="0" borderId="36" xfId="0" applyFont="1" applyBorder="1"/>
    <xf numFmtId="0" fontId="4" fillId="2" borderId="0" xfId="0" applyFont="1" applyFill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0" xfId="0" applyFont="1" applyBorder="1"/>
    <xf numFmtId="0" fontId="4" fillId="0" borderId="41" xfId="0" applyFont="1" applyBorder="1"/>
    <xf numFmtId="0" fontId="8" fillId="0" borderId="0" xfId="0" applyFont="1" applyBorder="1" applyAlignment="1">
      <alignment horizontal="left"/>
    </xf>
    <xf numFmtId="2" fontId="4" fillId="2" borderId="27" xfId="0" applyNumberFormat="1" applyFont="1" applyFill="1" applyBorder="1" applyAlignment="1">
      <alignment vertical="center" wrapText="1"/>
    </xf>
    <xf numFmtId="2" fontId="4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3" fillId="0" borderId="42" xfId="0" applyNumberFormat="1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Border="1"/>
    <xf numFmtId="2" fontId="6" fillId="0" borderId="0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6" fillId="0" borderId="43" xfId="0" applyNumberFormat="1" applyFont="1" applyBorder="1" applyAlignment="1">
      <alignment horizontal="right"/>
    </xf>
    <xf numFmtId="0" fontId="4" fillId="0" borderId="43" xfId="0" applyFont="1" applyBorder="1"/>
    <xf numFmtId="0" fontId="3" fillId="0" borderId="43" xfId="0" applyFont="1" applyBorder="1"/>
    <xf numFmtId="0" fontId="4" fillId="0" borderId="44" xfId="0" applyFont="1" applyBorder="1"/>
    <xf numFmtId="2" fontId="4" fillId="4" borderId="46" xfId="0" applyNumberFormat="1" applyFont="1" applyFill="1" applyBorder="1" applyAlignment="1">
      <alignment wrapText="1"/>
    </xf>
    <xf numFmtId="2" fontId="4" fillId="0" borderId="47" xfId="0" applyNumberFormat="1" applyFont="1" applyBorder="1" applyAlignment="1">
      <alignment horizontal="right"/>
    </xf>
    <xf numFmtId="2" fontId="3" fillId="0" borderId="47" xfId="0" applyNumberFormat="1" applyFont="1" applyBorder="1" applyAlignment="1">
      <alignment horizontal="right"/>
    </xf>
    <xf numFmtId="0" fontId="4" fillId="0" borderId="47" xfId="0" applyFont="1" applyBorder="1"/>
    <xf numFmtId="0" fontId="3" fillId="0" borderId="47" xfId="0" applyFont="1" applyBorder="1"/>
    <xf numFmtId="2" fontId="9" fillId="0" borderId="47" xfId="0" applyNumberFormat="1" applyFont="1" applyBorder="1" applyAlignment="1">
      <alignment horizontal="right"/>
    </xf>
    <xf numFmtId="2" fontId="6" fillId="0" borderId="47" xfId="0" applyNumberFormat="1" applyFont="1" applyBorder="1" applyAlignment="1">
      <alignment horizontal="right"/>
    </xf>
    <xf numFmtId="3" fontId="4" fillId="2" borderId="47" xfId="0" applyNumberFormat="1" applyFont="1" applyFill="1" applyBorder="1" applyAlignment="1">
      <alignment horizontal="right"/>
    </xf>
    <xf numFmtId="0" fontId="4" fillId="0" borderId="48" xfId="0" applyFont="1" applyBorder="1" applyAlignment="1">
      <alignment horizontal="left"/>
    </xf>
    <xf numFmtId="0" fontId="4" fillId="0" borderId="49" xfId="0" applyFont="1" applyBorder="1"/>
    <xf numFmtId="0" fontId="4" fillId="2" borderId="50" xfId="0" applyFont="1" applyFill="1" applyBorder="1" applyAlignment="1">
      <alignment horizontal="left"/>
    </xf>
    <xf numFmtId="164" fontId="8" fillId="0" borderId="47" xfId="0" applyNumberFormat="1" applyFont="1" applyBorder="1" applyAlignment="1">
      <alignment horizontal="right"/>
    </xf>
    <xf numFmtId="165" fontId="4" fillId="0" borderId="8" xfId="1" applyNumberFormat="1" applyFont="1" applyBorder="1" applyAlignment="1">
      <alignment horizontal="right"/>
    </xf>
    <xf numFmtId="165" fontId="4" fillId="4" borderId="51" xfId="1" applyNumberFormat="1" applyFont="1" applyFill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165" fontId="4" fillId="0" borderId="52" xfId="1" applyNumberFormat="1" applyFont="1" applyFill="1" applyBorder="1" applyAlignment="1">
      <alignment horizontal="center"/>
    </xf>
    <xf numFmtId="165" fontId="4" fillId="0" borderId="8" xfId="1" applyNumberFormat="1" applyFont="1" applyFill="1" applyBorder="1" applyAlignment="1">
      <alignment horizontal="center"/>
    </xf>
    <xf numFmtId="165" fontId="4" fillId="0" borderId="53" xfId="1" applyNumberFormat="1" applyFont="1" applyFill="1" applyBorder="1" applyAlignment="1">
      <alignment horizontal="center"/>
    </xf>
    <xf numFmtId="165" fontId="4" fillId="2" borderId="12" xfId="1" applyNumberFormat="1" applyFont="1" applyFill="1" applyBorder="1" applyAlignment="1">
      <alignment horizontal="center"/>
    </xf>
    <xf numFmtId="165" fontId="13" fillId="0" borderId="8" xfId="1" applyNumberFormat="1" applyFont="1" applyBorder="1"/>
    <xf numFmtId="0" fontId="4" fillId="3" borderId="15" xfId="0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4" fillId="0" borderId="12" xfId="0" applyNumberFormat="1" applyFont="1" applyBorder="1"/>
    <xf numFmtId="0" fontId="4" fillId="3" borderId="54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0" borderId="37" xfId="0" applyFont="1" applyBorder="1"/>
    <xf numFmtId="3" fontId="4" fillId="0" borderId="53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9" fillId="3" borderId="55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10" fontId="3" fillId="0" borderId="8" xfId="3" applyNumberFormat="1" applyFont="1" applyBorder="1" applyAlignment="1">
      <alignment horizontal="center"/>
    </xf>
    <xf numFmtId="10" fontId="4" fillId="2" borderId="15" xfId="3" applyNumberFormat="1" applyFont="1" applyFill="1" applyBorder="1" applyAlignment="1">
      <alignment horizontal="center" vertical="center"/>
    </xf>
    <xf numFmtId="10" fontId="4" fillId="4" borderId="51" xfId="3" applyNumberFormat="1" applyFont="1" applyFill="1" applyBorder="1" applyAlignment="1">
      <alignment horizontal="center" vertical="center"/>
    </xf>
    <xf numFmtId="10" fontId="4" fillId="2" borderId="8" xfId="3" applyNumberFormat="1" applyFont="1" applyFill="1" applyBorder="1" applyAlignment="1">
      <alignment horizontal="center"/>
    </xf>
    <xf numFmtId="10" fontId="4" fillId="0" borderId="52" xfId="3" applyNumberFormat="1" applyFont="1" applyFill="1" applyBorder="1" applyAlignment="1">
      <alignment horizontal="center"/>
    </xf>
    <xf numFmtId="10" fontId="4" fillId="0" borderId="8" xfId="3" applyNumberFormat="1" applyFont="1" applyFill="1" applyBorder="1" applyAlignment="1">
      <alignment horizontal="center"/>
    </xf>
    <xf numFmtId="10" fontId="4" fillId="2" borderId="12" xfId="3" applyNumberFormat="1" applyFont="1" applyFill="1" applyBorder="1" applyAlignment="1">
      <alignment horizontal="center"/>
    </xf>
    <xf numFmtId="10" fontId="4" fillId="0" borderId="8" xfId="3" applyNumberFormat="1" applyFont="1" applyBorder="1" applyAlignment="1">
      <alignment horizontal="center"/>
    </xf>
    <xf numFmtId="10" fontId="13" fillId="0" borderId="8" xfId="3" applyNumberFormat="1" applyFont="1" applyBorder="1" applyAlignment="1">
      <alignment horizontal="center"/>
    </xf>
    <xf numFmtId="10" fontId="4" fillId="0" borderId="12" xfId="3" applyNumberFormat="1" applyFont="1" applyFill="1" applyBorder="1" applyAlignment="1">
      <alignment horizontal="center"/>
    </xf>
    <xf numFmtId="10" fontId="4" fillId="2" borderId="14" xfId="3" applyNumberFormat="1" applyFont="1" applyFill="1" applyBorder="1" applyAlignment="1">
      <alignment horizontal="center" vertical="center"/>
    </xf>
    <xf numFmtId="10" fontId="3" fillId="0" borderId="2" xfId="3" applyNumberFormat="1" applyFont="1" applyBorder="1" applyAlignment="1">
      <alignment horizontal="center"/>
    </xf>
    <xf numFmtId="10" fontId="4" fillId="2" borderId="6" xfId="3" applyNumberFormat="1" applyFont="1" applyFill="1" applyBorder="1" applyAlignment="1">
      <alignment horizontal="center" vertical="center"/>
    </xf>
    <xf numFmtId="10" fontId="4" fillId="0" borderId="2" xfId="3" applyNumberFormat="1" applyFont="1" applyBorder="1" applyAlignment="1">
      <alignment horizontal="center" vertical="center"/>
    </xf>
    <xf numFmtId="10" fontId="4" fillId="0" borderId="2" xfId="3" applyNumberFormat="1" applyFont="1" applyBorder="1" applyAlignment="1">
      <alignment horizontal="center"/>
    </xf>
    <xf numFmtId="10" fontId="4" fillId="0" borderId="14" xfId="3" applyNumberFormat="1" applyFont="1" applyBorder="1" applyAlignment="1">
      <alignment horizontal="center"/>
    </xf>
    <xf numFmtId="10" fontId="4" fillId="0" borderId="0" xfId="3" applyNumberFormat="1" applyFont="1" applyAlignment="1">
      <alignment horizontal="center"/>
    </xf>
    <xf numFmtId="10" fontId="4" fillId="2" borderId="11" xfId="3" applyNumberFormat="1" applyFont="1" applyFill="1" applyBorder="1" applyAlignment="1">
      <alignment horizontal="center"/>
    </xf>
    <xf numFmtId="10" fontId="4" fillId="2" borderId="9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4" applyFill="1"/>
    <xf numFmtId="0" fontId="15" fillId="0" borderId="0" xfId="4"/>
    <xf numFmtId="0" fontId="15" fillId="0" borderId="22" xfId="4" applyFill="1" applyBorder="1" applyAlignment="1">
      <alignment horizontal="center"/>
    </xf>
    <xf numFmtId="0" fontId="15" fillId="0" borderId="0" xfId="4" applyFill="1" applyAlignment="1">
      <alignment horizontal="center"/>
    </xf>
    <xf numFmtId="0" fontId="15" fillId="0" borderId="22" xfId="4" applyFill="1" applyBorder="1"/>
    <xf numFmtId="0" fontId="16" fillId="5" borderId="22" xfId="4" applyFont="1" applyFill="1" applyBorder="1" applyAlignment="1">
      <alignment horizontal="center" vertical="top" wrapText="1"/>
    </xf>
    <xf numFmtId="0" fontId="17" fillId="0" borderId="22" xfId="4" applyFont="1" applyFill="1" applyBorder="1" applyAlignment="1">
      <alignment horizontal="center" vertical="top" wrapText="1"/>
    </xf>
    <xf numFmtId="0" fontId="17" fillId="0" borderId="22" xfId="4" applyFont="1" applyFill="1" applyBorder="1" applyAlignment="1">
      <alignment horizontal="left" vertical="top" wrapText="1"/>
    </xf>
    <xf numFmtId="3" fontId="17" fillId="0" borderId="22" xfId="4" applyNumberFormat="1" applyFont="1" applyFill="1" applyBorder="1" applyAlignment="1">
      <alignment horizontal="right" vertical="top" wrapText="1"/>
    </xf>
    <xf numFmtId="0" fontId="18" fillId="0" borderId="22" xfId="4" applyFont="1" applyFill="1" applyBorder="1" applyAlignment="1">
      <alignment horizontal="center" vertical="top" wrapText="1"/>
    </xf>
    <xf numFmtId="0" fontId="18" fillId="0" borderId="22" xfId="4" applyFont="1" applyFill="1" applyBorder="1" applyAlignment="1">
      <alignment horizontal="left" vertical="top" wrapText="1"/>
    </xf>
    <xf numFmtId="3" fontId="18" fillId="0" borderId="22" xfId="4" applyNumberFormat="1" applyFont="1" applyFill="1" applyBorder="1" applyAlignment="1">
      <alignment horizontal="right" vertical="top" wrapText="1"/>
    </xf>
    <xf numFmtId="0" fontId="15" fillId="0" borderId="22" xfId="4" applyBorder="1" applyAlignment="1">
      <alignment horizontal="center" vertical="center" wrapText="1"/>
    </xf>
    <xf numFmtId="0" fontId="3" fillId="0" borderId="0" xfId="5" applyFont="1" applyAlignment="1">
      <alignment horizontal="center"/>
    </xf>
    <xf numFmtId="0" fontId="6" fillId="0" borderId="22" xfId="5" applyFont="1" applyBorder="1" applyAlignment="1">
      <alignment horizontal="center" vertical="center" wrapText="1"/>
    </xf>
    <xf numFmtId="0" fontId="3" fillId="0" borderId="22" xfId="5" applyFont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5" fillId="0" borderId="0" xfId="4" applyFill="1" applyBorder="1" applyAlignment="1">
      <alignment horizontal="center"/>
    </xf>
    <xf numFmtId="0" fontId="20" fillId="5" borderId="22" xfId="4" applyFont="1" applyFill="1" applyBorder="1" applyAlignment="1">
      <alignment horizontal="center" vertical="top" wrapText="1"/>
    </xf>
    <xf numFmtId="0" fontId="21" fillId="0" borderId="22" xfId="4" applyFont="1" applyFill="1" applyBorder="1" applyAlignment="1">
      <alignment horizontal="center" vertical="top" wrapText="1"/>
    </xf>
    <xf numFmtId="0" fontId="21" fillId="0" borderId="22" xfId="4" applyFont="1" applyFill="1" applyBorder="1" applyAlignment="1">
      <alignment horizontal="left" vertical="top" wrapText="1"/>
    </xf>
    <xf numFmtId="3" fontId="21" fillId="0" borderId="22" xfId="4" applyNumberFormat="1" applyFont="1" applyFill="1" applyBorder="1" applyAlignment="1">
      <alignment horizontal="right" vertical="top" wrapText="1"/>
    </xf>
    <xf numFmtId="0" fontId="22" fillId="0" borderId="22" xfId="4" applyFont="1" applyFill="1" applyBorder="1" applyAlignment="1">
      <alignment horizontal="center" vertical="top" wrapText="1"/>
    </xf>
    <xf numFmtId="0" fontId="22" fillId="0" borderId="22" xfId="4" applyFont="1" applyFill="1" applyBorder="1" applyAlignment="1">
      <alignment horizontal="left" vertical="top" wrapText="1"/>
    </xf>
    <xf numFmtId="3" fontId="22" fillId="0" borderId="22" xfId="4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15" fillId="0" borderId="22" xfId="4" applyFill="1" applyBorder="1" applyAlignment="1">
      <alignment horizontal="center" vertical="center"/>
    </xf>
    <xf numFmtId="0" fontId="15" fillId="0" borderId="22" xfId="4" applyFill="1" applyBorder="1" applyAlignment="1">
      <alignment horizontal="center" vertical="center" wrapText="1"/>
    </xf>
    <xf numFmtId="0" fontId="23" fillId="0" borderId="22" xfId="4" applyFont="1" applyFill="1" applyBorder="1" applyAlignment="1">
      <alignment horizontal="center" vertical="center" wrapText="1"/>
    </xf>
    <xf numFmtId="0" fontId="15" fillId="0" borderId="0" xfId="4" applyFill="1" applyBorder="1" applyAlignment="1">
      <alignment horizontal="center" vertical="center"/>
    </xf>
    <xf numFmtId="0" fontId="15" fillId="0" borderId="22" xfId="4" applyFont="1" applyFill="1" applyBorder="1" applyAlignment="1">
      <alignment horizontal="center" vertical="center"/>
    </xf>
    <xf numFmtId="0" fontId="17" fillId="5" borderId="22" xfId="4" applyFont="1" applyFill="1" applyBorder="1" applyAlignment="1">
      <alignment horizontal="center" vertical="top" wrapText="1"/>
    </xf>
    <xf numFmtId="0" fontId="15" fillId="0" borderId="0" xfId="4" applyFill="1" applyAlignment="1">
      <alignment horizontal="center" vertical="center"/>
    </xf>
    <xf numFmtId="0" fontId="23" fillId="0" borderId="22" xfId="4" applyFont="1" applyBorder="1" applyAlignment="1">
      <alignment horizontal="center" wrapText="1"/>
    </xf>
    <xf numFmtId="0" fontId="15" fillId="0" borderId="0" xfId="4" applyFill="1" applyAlignment="1">
      <alignment vertical="center"/>
    </xf>
    <xf numFmtId="0" fontId="23" fillId="0" borderId="22" xfId="4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/>
    </xf>
    <xf numFmtId="0" fontId="0" fillId="0" borderId="37" xfId="0" applyBorder="1" applyAlignment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3" fontId="4" fillId="0" borderId="14" xfId="0" applyNumberFormat="1" applyFont="1" applyBorder="1"/>
    <xf numFmtId="10" fontId="4" fillId="0" borderId="56" xfId="3" applyNumberFormat="1" applyFont="1" applyBorder="1" applyAlignment="1">
      <alignment horizontal="center"/>
    </xf>
    <xf numFmtId="10" fontId="3" fillId="0" borderId="57" xfId="3" applyNumberFormat="1" applyFont="1" applyBorder="1" applyAlignment="1">
      <alignment horizontal="center"/>
    </xf>
    <xf numFmtId="10" fontId="4" fillId="0" borderId="58" xfId="3" applyNumberFormat="1" applyFont="1" applyBorder="1" applyAlignment="1">
      <alignment horizontal="center"/>
    </xf>
    <xf numFmtId="10" fontId="4" fillId="0" borderId="57" xfId="3" applyNumberFormat="1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2" borderId="2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37" xfId="0" applyFont="1" applyBorder="1" applyAlignment="1">
      <alignment horizontal="center"/>
    </xf>
    <xf numFmtId="0" fontId="0" fillId="0" borderId="37" xfId="0" applyBorder="1" applyAlignment="1"/>
    <xf numFmtId="0" fontId="3" fillId="0" borderId="2" xfId="0" applyFont="1" applyBorder="1" applyAlignment="1">
      <alignment horizontal="left"/>
    </xf>
    <xf numFmtId="0" fontId="4" fillId="4" borderId="31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4" fillId="4" borderId="38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wrapText="1"/>
    </xf>
    <xf numFmtId="0" fontId="4" fillId="2" borderId="28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vertical="center" wrapText="1"/>
    </xf>
    <xf numFmtId="0" fontId="4" fillId="2" borderId="45" xfId="2" applyFont="1" applyFill="1" applyBorder="1" applyAlignment="1">
      <alignment vertical="center" wrapText="1"/>
    </xf>
    <xf numFmtId="0" fontId="16" fillId="5" borderId="22" xfId="4" applyFont="1" applyFill="1" applyBorder="1" applyAlignment="1">
      <alignment horizontal="center" vertical="top" wrapText="1"/>
    </xf>
    <xf numFmtId="0" fontId="15" fillId="0" borderId="22" xfId="4" applyFill="1" applyBorder="1"/>
    <xf numFmtId="0" fontId="0" fillId="0" borderId="0" xfId="0" applyAlignment="1">
      <alignment horizontal="center"/>
    </xf>
    <xf numFmtId="0" fontId="15" fillId="0" borderId="0" xfId="4" applyAlignment="1">
      <alignment horizontal="center"/>
    </xf>
    <xf numFmtId="0" fontId="3" fillId="0" borderId="0" xfId="5" applyFont="1" applyAlignment="1">
      <alignment horizont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0" fillId="5" borderId="22" xfId="4" applyFont="1" applyFill="1" applyBorder="1" applyAlignment="1">
      <alignment horizontal="center" vertical="top" wrapText="1"/>
    </xf>
    <xf numFmtId="0" fontId="15" fillId="0" borderId="0" xfId="4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Ezres" xfId="1" builtinId="3"/>
    <cellStyle name="Normál" xfId="0" builtinId="0"/>
    <cellStyle name="Normál 2" xfId="2"/>
    <cellStyle name="Normál 3" xfId="4"/>
    <cellStyle name="Normál_Mindszentkálla zárszámadás 2013." xfId="5"/>
    <cellStyle name="Százalék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J14" sqref="J14"/>
    </sheetView>
  </sheetViews>
  <sheetFormatPr defaultColWidth="8.8984375" defaultRowHeight="15.6" x14ac:dyDescent="0.3"/>
  <cols>
    <col min="1" max="1" width="3.69921875" style="8" customWidth="1"/>
    <col min="2" max="2" width="3.3984375" customWidth="1"/>
    <col min="3" max="3" width="4.09765625" customWidth="1"/>
    <col min="4" max="4" width="45.19921875" customWidth="1"/>
    <col min="5" max="5" width="17.09765625" customWidth="1"/>
    <col min="6" max="6" width="16.09765625" customWidth="1"/>
    <col min="7" max="7" width="14.8984375" customWidth="1"/>
    <col min="8" max="8" width="15.296875" style="8" customWidth="1"/>
  </cols>
  <sheetData>
    <row r="1" spans="1:8" s="1" customFormat="1" x14ac:dyDescent="0.3">
      <c r="A1" s="64"/>
      <c r="B1" s="214"/>
      <c r="C1" s="214"/>
      <c r="D1" s="214"/>
      <c r="H1" s="64"/>
    </row>
    <row r="2" spans="1:8" s="2" customFormat="1" x14ac:dyDescent="0.3">
      <c r="A2" s="220" t="s">
        <v>0</v>
      </c>
      <c r="B2" s="221"/>
      <c r="C2" s="221"/>
      <c r="D2" s="221"/>
      <c r="E2" s="221"/>
      <c r="F2" s="221"/>
      <c r="G2" s="221"/>
      <c r="H2" s="221"/>
    </row>
    <row r="3" spans="1:8" s="2" customFormat="1" ht="21.75" customHeight="1" x14ac:dyDescent="0.3">
      <c r="A3" s="220" t="s">
        <v>208</v>
      </c>
      <c r="B3" s="221"/>
      <c r="C3" s="221"/>
      <c r="D3" s="221"/>
      <c r="E3" s="221"/>
      <c r="F3" s="221"/>
      <c r="G3" s="221"/>
      <c r="H3" s="221"/>
    </row>
    <row r="4" spans="1:8" s="2" customFormat="1" ht="21.75" customHeight="1" x14ac:dyDescent="0.3">
      <c r="A4" s="88"/>
      <c r="B4" s="3"/>
      <c r="C4" s="3"/>
      <c r="D4" s="3"/>
      <c r="E4" s="3"/>
      <c r="H4" s="137"/>
    </row>
    <row r="5" spans="1:8" s="2" customFormat="1" ht="21.75" customHeight="1" x14ac:dyDescent="0.3">
      <c r="A5" s="59" t="s">
        <v>139</v>
      </c>
      <c r="B5" s="69" t="s">
        <v>155</v>
      </c>
      <c r="C5" s="69" t="s">
        <v>156</v>
      </c>
      <c r="D5" s="69" t="s">
        <v>157</v>
      </c>
      <c r="E5" s="69" t="s">
        <v>158</v>
      </c>
      <c r="F5" s="69" t="s">
        <v>159</v>
      </c>
      <c r="G5" s="69" t="s">
        <v>230</v>
      </c>
      <c r="H5" s="69" t="s">
        <v>184</v>
      </c>
    </row>
    <row r="6" spans="1:8" s="2" customFormat="1" ht="52.8" customHeight="1" x14ac:dyDescent="0.3">
      <c r="A6" s="61" t="s">
        <v>140</v>
      </c>
      <c r="B6" s="215" t="s">
        <v>1</v>
      </c>
      <c r="C6" s="216"/>
      <c r="D6" s="216"/>
      <c r="E6" s="60" t="s">
        <v>2</v>
      </c>
      <c r="F6" s="133" t="s">
        <v>2</v>
      </c>
      <c r="G6" s="141" t="s">
        <v>239</v>
      </c>
      <c r="H6" s="141" t="s">
        <v>241</v>
      </c>
    </row>
    <row r="7" spans="1:8" s="2" customFormat="1" ht="37.200000000000003" customHeight="1" x14ac:dyDescent="0.3">
      <c r="A7" s="61" t="s">
        <v>141</v>
      </c>
      <c r="B7" s="217"/>
      <c r="C7" s="218"/>
      <c r="D7" s="219"/>
      <c r="E7" s="130" t="s">
        <v>111</v>
      </c>
      <c r="F7" s="134" t="s">
        <v>135</v>
      </c>
      <c r="G7" s="140" t="s">
        <v>240</v>
      </c>
      <c r="H7" s="134" t="s">
        <v>242</v>
      </c>
    </row>
    <row r="8" spans="1:8" s="2" customFormat="1" ht="30" customHeight="1" x14ac:dyDescent="0.3">
      <c r="A8" s="61" t="s">
        <v>142</v>
      </c>
      <c r="B8" s="101"/>
      <c r="C8" s="101" t="s">
        <v>3</v>
      </c>
      <c r="D8" s="101"/>
      <c r="E8" s="208">
        <f>SUM(E9:E11)</f>
        <v>182103852</v>
      </c>
      <c r="F8" s="208">
        <f>SUM(F9:F11)</f>
        <v>186386873</v>
      </c>
      <c r="G8" s="208">
        <f t="shared" ref="G8" si="0">SUM(G9:G11)</f>
        <v>186387934</v>
      </c>
      <c r="H8" s="209">
        <f>G8/F8</f>
        <v>1.0000056924609706</v>
      </c>
    </row>
    <row r="9" spans="1:8" s="2" customFormat="1" ht="18" customHeight="1" x14ac:dyDescent="0.3">
      <c r="A9" s="61" t="s">
        <v>143</v>
      </c>
      <c r="B9" s="102" t="s">
        <v>4</v>
      </c>
      <c r="C9" s="102" t="s">
        <v>5</v>
      </c>
      <c r="D9" s="102"/>
      <c r="E9" s="21">
        <f>Bevételek!G33</f>
        <v>2400000</v>
      </c>
      <c r="F9" s="21">
        <f>Bevételek!H33</f>
        <v>2400000</v>
      </c>
      <c r="G9" s="21">
        <f>Bevételek!I33</f>
        <v>2401149</v>
      </c>
      <c r="H9" s="210">
        <f>G9/F9</f>
        <v>1.0004787500000001</v>
      </c>
    </row>
    <row r="10" spans="1:8" s="2" customFormat="1" ht="16.5" customHeight="1" x14ac:dyDescent="0.3">
      <c r="A10" s="61" t="s">
        <v>144</v>
      </c>
      <c r="B10" s="102" t="s">
        <v>6</v>
      </c>
      <c r="C10" s="102" t="s">
        <v>7</v>
      </c>
      <c r="D10" s="102"/>
      <c r="E10" s="21">
        <f>Bevételek!G34</f>
        <v>100</v>
      </c>
      <c r="F10" s="21">
        <f>Bevételek!H34</f>
        <v>254100</v>
      </c>
      <c r="G10" s="21">
        <f>Bevételek!I34</f>
        <v>254012</v>
      </c>
      <c r="H10" s="210">
        <f>G10/F10</f>
        <v>0.99965367965367968</v>
      </c>
    </row>
    <row r="11" spans="1:8" s="2" customFormat="1" ht="16.5" customHeight="1" x14ac:dyDescent="0.3">
      <c r="A11" s="61" t="s">
        <v>145</v>
      </c>
      <c r="B11" s="102" t="s">
        <v>8</v>
      </c>
      <c r="C11" s="102" t="s">
        <v>9</v>
      </c>
      <c r="D11" s="102"/>
      <c r="E11" s="21">
        <f>Bevételek!G35</f>
        <v>179703752</v>
      </c>
      <c r="F11" s="21">
        <f>Bevételek!H35</f>
        <v>183732773</v>
      </c>
      <c r="G11" s="21">
        <f>Bevételek!I35</f>
        <v>183732773</v>
      </c>
      <c r="H11" s="210">
        <f t="shared" ref="H11:H12" si="1">G11/F11</f>
        <v>1</v>
      </c>
    </row>
    <row r="12" spans="1:8" s="2" customFormat="1" ht="29.25" customHeight="1" x14ac:dyDescent="0.3">
      <c r="A12" s="61" t="s">
        <v>146</v>
      </c>
      <c r="B12" s="6" t="s">
        <v>10</v>
      </c>
      <c r="C12" s="6"/>
      <c r="D12" s="6"/>
      <c r="E12" s="132">
        <f>SUM(E8)</f>
        <v>182103852</v>
      </c>
      <c r="F12" s="132">
        <f>SUM(F8)</f>
        <v>186386873</v>
      </c>
      <c r="G12" s="132">
        <f t="shared" ref="G12" si="2">SUM(G8)</f>
        <v>186387934</v>
      </c>
      <c r="H12" s="211">
        <f t="shared" si="1"/>
        <v>1.0000056924609706</v>
      </c>
    </row>
    <row r="13" spans="1:8" s="2" customFormat="1" ht="36.75" customHeight="1" x14ac:dyDescent="0.3">
      <c r="A13" s="61" t="s">
        <v>147</v>
      </c>
      <c r="B13" s="101"/>
      <c r="C13" s="101" t="s">
        <v>11</v>
      </c>
      <c r="D13" s="101"/>
      <c r="E13" s="131">
        <f>SUM(E14:E18)</f>
        <v>182103852</v>
      </c>
      <c r="F13" s="131">
        <f>SUM(F14:F18)</f>
        <v>186386873</v>
      </c>
      <c r="G13" s="131">
        <f t="shared" ref="G13" si="3">SUM(G14:G18)</f>
        <v>170858942</v>
      </c>
      <c r="H13" s="212">
        <f>G13/F13</f>
        <v>0.91668978211786412</v>
      </c>
    </row>
    <row r="14" spans="1:8" s="2" customFormat="1" ht="18" customHeight="1" x14ac:dyDescent="0.3">
      <c r="A14" s="61" t="s">
        <v>148</v>
      </c>
      <c r="B14" s="102" t="s">
        <v>12</v>
      </c>
      <c r="C14" s="102" t="s">
        <v>13</v>
      </c>
      <c r="D14" s="102"/>
      <c r="E14" s="21">
        <f>Kiadások!G80</f>
        <v>139980074</v>
      </c>
      <c r="F14" s="21">
        <f>Kiadások!H80</f>
        <v>142110074</v>
      </c>
      <c r="G14" s="21">
        <f>Kiadások!I80</f>
        <v>133084237</v>
      </c>
      <c r="H14" s="210">
        <f>G14/F14</f>
        <v>0.93648700091451642</v>
      </c>
    </row>
    <row r="15" spans="1:8" s="2" customFormat="1" ht="18" customHeight="1" x14ac:dyDescent="0.3">
      <c r="A15" s="61" t="s">
        <v>149</v>
      </c>
      <c r="B15" s="102" t="s">
        <v>14</v>
      </c>
      <c r="C15" s="102" t="s">
        <v>15</v>
      </c>
      <c r="D15" s="102"/>
      <c r="E15" s="21">
        <f>Kiadások!G81</f>
        <v>19329178</v>
      </c>
      <c r="F15" s="21">
        <f>Kiadások!H81</f>
        <v>19441320</v>
      </c>
      <c r="G15" s="21">
        <f>Kiadások!I81</f>
        <v>18263811</v>
      </c>
      <c r="H15" s="210">
        <f t="shared" ref="H15:H19" si="4">G15/F15</f>
        <v>0.93943266197974207</v>
      </c>
    </row>
    <row r="16" spans="1:8" s="2" customFormat="1" ht="16.5" customHeight="1" x14ac:dyDescent="0.3">
      <c r="A16" s="61" t="s">
        <v>150</v>
      </c>
      <c r="B16" s="102" t="s">
        <v>16</v>
      </c>
      <c r="C16" s="102" t="s">
        <v>17</v>
      </c>
      <c r="D16" s="102"/>
      <c r="E16" s="21">
        <f>Kiadások!G82</f>
        <v>20066000</v>
      </c>
      <c r="F16" s="21">
        <f>Kiadások!H82</f>
        <v>21725479</v>
      </c>
      <c r="G16" s="21">
        <f>Kiadások!I82</f>
        <v>18073076</v>
      </c>
      <c r="H16" s="210">
        <f t="shared" si="4"/>
        <v>0.83188389079936975</v>
      </c>
    </row>
    <row r="17" spans="1:8" s="2" customFormat="1" ht="16.5" customHeight="1" x14ac:dyDescent="0.3">
      <c r="A17" s="61" t="s">
        <v>151</v>
      </c>
      <c r="B17" s="102" t="s">
        <v>18</v>
      </c>
      <c r="C17" s="213" t="s">
        <v>19</v>
      </c>
      <c r="D17" s="213"/>
      <c r="E17" s="21">
        <f>Kiadások!G83</f>
        <v>2500000</v>
      </c>
      <c r="F17" s="21">
        <f>Kiadások!H83</f>
        <v>2500000</v>
      </c>
      <c r="G17" s="21">
        <f>Kiadások!I83</f>
        <v>1259818</v>
      </c>
      <c r="H17" s="210">
        <f t="shared" si="4"/>
        <v>0.50392720000000002</v>
      </c>
    </row>
    <row r="18" spans="1:8" s="2" customFormat="1" ht="16.5" customHeight="1" x14ac:dyDescent="0.3">
      <c r="A18" s="61" t="s">
        <v>152</v>
      </c>
      <c r="B18" s="102" t="s">
        <v>126</v>
      </c>
      <c r="C18" s="213" t="s">
        <v>120</v>
      </c>
      <c r="D18" s="213"/>
      <c r="E18" s="21">
        <f>Kiadások!G84</f>
        <v>228600</v>
      </c>
      <c r="F18" s="21">
        <f>Kiadások!H84</f>
        <v>610000</v>
      </c>
      <c r="G18" s="21">
        <f>Kiadások!I84</f>
        <v>178000</v>
      </c>
      <c r="H18" s="210">
        <f t="shared" si="4"/>
        <v>0.29180327868852457</v>
      </c>
    </row>
    <row r="19" spans="1:8" s="2" customFormat="1" ht="30.75" customHeight="1" x14ac:dyDescent="0.3">
      <c r="A19" s="61" t="s">
        <v>153</v>
      </c>
      <c r="B19" s="135" t="s">
        <v>20</v>
      </c>
      <c r="C19" s="135"/>
      <c r="D19" s="135"/>
      <c r="E19" s="136">
        <f>SUM(E13)</f>
        <v>182103852</v>
      </c>
      <c r="F19" s="136">
        <f>SUM(F13)</f>
        <v>186386873</v>
      </c>
      <c r="G19" s="136">
        <f t="shared" ref="G19" si="5">SUM(G13)</f>
        <v>170858942</v>
      </c>
      <c r="H19" s="212">
        <f t="shared" si="4"/>
        <v>0.91668978211786412</v>
      </c>
    </row>
    <row r="20" spans="1:8" s="2" customFormat="1" ht="15.75" customHeight="1" x14ac:dyDescent="0.3">
      <c r="A20" s="88"/>
      <c r="B20" s="5"/>
      <c r="C20" s="5"/>
      <c r="D20" s="5"/>
      <c r="E20" s="7"/>
      <c r="F20" s="7"/>
      <c r="H20" s="137"/>
    </row>
    <row r="21" spans="1:8" s="2" customFormat="1" x14ac:dyDescent="0.3">
      <c r="A21" s="88"/>
      <c r="E21" s="66"/>
      <c r="H21" s="137"/>
    </row>
    <row r="22" spans="1:8" s="2" customFormat="1" x14ac:dyDescent="0.3">
      <c r="A22" s="88"/>
      <c r="H22" s="137"/>
    </row>
  </sheetData>
  <sheetProtection selectLockedCells="1" selectUnlockedCells="1"/>
  <mergeCells count="6">
    <mergeCell ref="C18:D18"/>
    <mergeCell ref="B1:D1"/>
    <mergeCell ref="B6:D7"/>
    <mergeCell ref="C17:D17"/>
    <mergeCell ref="A2:H2"/>
    <mergeCell ref="A3:H3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63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topLeftCell="A16" zoomScaleNormal="100" zoomScaleSheetLayoutView="100" workbookViewId="0">
      <selection activeCell="F42" sqref="F42"/>
    </sheetView>
  </sheetViews>
  <sheetFormatPr defaultColWidth="8.8984375" defaultRowHeight="15.6" x14ac:dyDescent="0.3"/>
  <cols>
    <col min="1" max="1" width="4.19921875" style="3" customWidth="1"/>
    <col min="2" max="2" width="4" customWidth="1"/>
    <col min="3" max="3" width="5.59765625" customWidth="1"/>
    <col min="4" max="5" width="6" customWidth="1"/>
    <col min="6" max="6" width="44.796875" customWidth="1"/>
    <col min="7" max="7" width="17" style="8" customWidth="1"/>
    <col min="8" max="8" width="17" customWidth="1"/>
    <col min="9" max="9" width="12.19921875" customWidth="1"/>
    <col min="10" max="10" width="12.8984375" style="8" customWidth="1"/>
  </cols>
  <sheetData>
    <row r="1" spans="1:10" s="2" customFormat="1" ht="21.75" customHeight="1" x14ac:dyDescent="0.3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s="2" customFormat="1" ht="23.25" customHeight="1" x14ac:dyDescent="0.3">
      <c r="A2" s="220" t="s">
        <v>209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0" s="2" customFormat="1" ht="27" customHeight="1" x14ac:dyDescent="0.3">
      <c r="A3" s="227" t="s">
        <v>21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27" customHeight="1" x14ac:dyDescent="0.3">
      <c r="A4" s="229"/>
      <c r="B4" s="230"/>
      <c r="C4" s="230"/>
      <c r="D4" s="230"/>
      <c r="E4" s="230"/>
      <c r="F4" s="230"/>
      <c r="G4" s="230"/>
      <c r="H4" s="230"/>
      <c r="I4" s="230"/>
      <c r="J4" s="230"/>
    </row>
    <row r="5" spans="1:10" s="2" customFormat="1" ht="20.25" customHeight="1" x14ac:dyDescent="0.3">
      <c r="A5" s="59" t="s">
        <v>161</v>
      </c>
      <c r="B5" s="69" t="s">
        <v>155</v>
      </c>
      <c r="C5" s="69" t="s">
        <v>156</v>
      </c>
      <c r="D5" s="69" t="s">
        <v>157</v>
      </c>
      <c r="E5" s="69" t="s">
        <v>158</v>
      </c>
      <c r="F5" s="69" t="s">
        <v>159</v>
      </c>
      <c r="G5" s="69" t="s">
        <v>230</v>
      </c>
      <c r="H5" s="69" t="s">
        <v>184</v>
      </c>
      <c r="I5" s="69" t="s">
        <v>243</v>
      </c>
      <c r="J5" s="69" t="s">
        <v>244</v>
      </c>
    </row>
    <row r="6" spans="1:10" s="5" customFormat="1" ht="58.2" customHeight="1" x14ac:dyDescent="0.3">
      <c r="A6" s="61" t="s">
        <v>140</v>
      </c>
      <c r="B6" s="224" t="s">
        <v>22</v>
      </c>
      <c r="C6" s="224"/>
      <c r="D6" s="224"/>
      <c r="E6" s="224"/>
      <c r="F6" s="224"/>
      <c r="G6" s="65" t="s">
        <v>2</v>
      </c>
      <c r="H6" s="85" t="s">
        <v>2</v>
      </c>
      <c r="I6" s="142" t="s">
        <v>239</v>
      </c>
      <c r="J6" s="142" t="s">
        <v>241</v>
      </c>
    </row>
    <row r="7" spans="1:10" s="5" customFormat="1" ht="28.2" customHeight="1" x14ac:dyDescent="0.3">
      <c r="A7" s="61" t="s">
        <v>141</v>
      </c>
      <c r="B7" s="225"/>
      <c r="C7" s="226"/>
      <c r="D7" s="226"/>
      <c r="E7" s="226"/>
      <c r="F7" s="226"/>
      <c r="G7" s="4" t="s">
        <v>111</v>
      </c>
      <c r="H7" s="86" t="s">
        <v>135</v>
      </c>
      <c r="I7" s="143" t="s">
        <v>240</v>
      </c>
      <c r="J7" s="143" t="s">
        <v>242</v>
      </c>
    </row>
    <row r="8" spans="1:10" s="5" customFormat="1" ht="28.2" customHeight="1" x14ac:dyDescent="0.3">
      <c r="A8" s="61" t="s">
        <v>142</v>
      </c>
      <c r="B8" s="222" t="s">
        <v>23</v>
      </c>
      <c r="C8" s="223"/>
      <c r="D8" s="223"/>
      <c r="E8" s="223"/>
      <c r="F8" s="223"/>
      <c r="G8" s="31">
        <f>G9+G11</f>
        <v>2400100</v>
      </c>
      <c r="H8" s="31">
        <f>H9+H11</f>
        <v>2654100</v>
      </c>
      <c r="I8" s="31">
        <f t="shared" ref="I8" si="0">I9+I11</f>
        <v>2655161</v>
      </c>
      <c r="J8" s="157">
        <f>I8/H8</f>
        <v>1.0003997588636449</v>
      </c>
    </row>
    <row r="9" spans="1:10" s="5" customFormat="1" ht="18" customHeight="1" x14ac:dyDescent="0.3">
      <c r="A9" s="61" t="s">
        <v>143</v>
      </c>
      <c r="B9" s="5" t="s">
        <v>4</v>
      </c>
      <c r="C9" s="5" t="s">
        <v>24</v>
      </c>
      <c r="F9" s="9"/>
      <c r="G9" s="10">
        <f>G10</f>
        <v>2400000</v>
      </c>
      <c r="H9" s="10">
        <f>H10</f>
        <v>2400000</v>
      </c>
      <c r="I9" s="10">
        <f t="shared" ref="I9:J9" si="1">I10</f>
        <v>2401149</v>
      </c>
      <c r="J9" s="158">
        <f t="shared" si="1"/>
        <v>1.0004787500000001</v>
      </c>
    </row>
    <row r="10" spans="1:10" s="2" customFormat="1" ht="18" customHeight="1" x14ac:dyDescent="0.3">
      <c r="A10" s="61" t="s">
        <v>144</v>
      </c>
      <c r="C10" s="2" t="s">
        <v>25</v>
      </c>
      <c r="D10" s="2" t="s">
        <v>26</v>
      </c>
      <c r="F10" s="11"/>
      <c r="G10" s="12">
        <f>1600000+800000</f>
        <v>2400000</v>
      </c>
      <c r="H10" s="12">
        <f>1600000+800000</f>
        <v>2400000</v>
      </c>
      <c r="I10" s="12">
        <v>2401149</v>
      </c>
      <c r="J10" s="156">
        <f>I10/H10</f>
        <v>1.0004787500000001</v>
      </c>
    </row>
    <row r="11" spans="1:10" s="5" customFormat="1" ht="18" customHeight="1" x14ac:dyDescent="0.3">
      <c r="A11" s="61" t="s">
        <v>145</v>
      </c>
      <c r="B11" s="5" t="s">
        <v>6</v>
      </c>
      <c r="C11" s="5" t="s">
        <v>7</v>
      </c>
      <c r="F11" s="9"/>
      <c r="G11" s="13">
        <f>SUM(G12:G13)</f>
        <v>100</v>
      </c>
      <c r="H11" s="13">
        <f>SUM(H12:H13)</f>
        <v>254100</v>
      </c>
      <c r="I11" s="13">
        <f>SUM(I12:I13)</f>
        <v>254012</v>
      </c>
      <c r="J11" s="159">
        <f t="shared" ref="J11" si="2">SUM(J12:J13)</f>
        <v>1.0900118110236221</v>
      </c>
    </row>
    <row r="12" spans="1:10" s="2" customFormat="1" ht="18" customHeight="1" x14ac:dyDescent="0.3">
      <c r="A12" s="61" t="s">
        <v>146</v>
      </c>
      <c r="C12" s="2" t="s">
        <v>27</v>
      </c>
      <c r="D12" s="231" t="s">
        <v>28</v>
      </c>
      <c r="E12" s="231"/>
      <c r="F12" s="231"/>
      <c r="G12" s="12">
        <v>100</v>
      </c>
      <c r="H12" s="12">
        <v>100</v>
      </c>
      <c r="I12" s="12">
        <v>9</v>
      </c>
      <c r="J12" s="156">
        <f>I12/H12</f>
        <v>0.09</v>
      </c>
    </row>
    <row r="13" spans="1:10" s="2" customFormat="1" ht="18" customHeight="1" x14ac:dyDescent="0.3">
      <c r="A13" s="61" t="s">
        <v>147</v>
      </c>
      <c r="C13" s="2" t="s">
        <v>29</v>
      </c>
      <c r="D13" s="15" t="s">
        <v>238</v>
      </c>
      <c r="E13" s="15"/>
      <c r="F13" s="14"/>
      <c r="G13" s="12">
        <v>0</v>
      </c>
      <c r="H13" s="12">
        <v>254000</v>
      </c>
      <c r="I13" s="12">
        <v>254003</v>
      </c>
      <c r="J13" s="156">
        <f>I13/H13</f>
        <v>1.000011811023622</v>
      </c>
    </row>
    <row r="14" spans="1:10" s="5" customFormat="1" ht="34.200000000000003" customHeight="1" x14ac:dyDescent="0.3">
      <c r="A14" s="61" t="s">
        <v>148</v>
      </c>
      <c r="B14" s="222" t="s">
        <v>160</v>
      </c>
      <c r="C14" s="223"/>
      <c r="D14" s="223"/>
      <c r="E14" s="223"/>
      <c r="F14" s="223"/>
      <c r="G14" s="45">
        <f t="shared" ref="G14:I16" si="3">G15</f>
        <v>0</v>
      </c>
      <c r="H14" s="45">
        <f t="shared" si="3"/>
        <v>0</v>
      </c>
      <c r="I14" s="45">
        <f t="shared" si="3"/>
        <v>0</v>
      </c>
      <c r="J14" s="146"/>
    </row>
    <row r="15" spans="1:10" s="2" customFormat="1" ht="15.75" customHeight="1" x14ac:dyDescent="0.3">
      <c r="A15" s="61" t="s">
        <v>149</v>
      </c>
      <c r="B15" s="16" t="s">
        <v>4</v>
      </c>
      <c r="C15" s="5" t="s">
        <v>5</v>
      </c>
      <c r="D15" s="5"/>
      <c r="E15" s="46"/>
      <c r="F15" s="47"/>
      <c r="G15" s="48">
        <f t="shared" si="3"/>
        <v>0</v>
      </c>
      <c r="H15" s="48">
        <f t="shared" si="3"/>
        <v>0</v>
      </c>
      <c r="I15" s="48">
        <f t="shared" si="3"/>
        <v>0</v>
      </c>
      <c r="J15" s="160"/>
    </row>
    <row r="16" spans="1:10" s="2" customFormat="1" ht="15.75" customHeight="1" x14ac:dyDescent="0.3">
      <c r="A16" s="61" t="s">
        <v>150</v>
      </c>
      <c r="B16" s="16"/>
      <c r="C16" s="15" t="s">
        <v>25</v>
      </c>
      <c r="D16" s="2" t="s">
        <v>26</v>
      </c>
      <c r="E16" s="5"/>
      <c r="F16" s="9"/>
      <c r="G16" s="19">
        <f t="shared" si="3"/>
        <v>0</v>
      </c>
      <c r="H16" s="19">
        <f t="shared" si="3"/>
        <v>0</v>
      </c>
      <c r="I16" s="19">
        <v>0</v>
      </c>
      <c r="J16" s="145"/>
    </row>
    <row r="17" spans="1:10" s="2" customFormat="1" ht="15.75" customHeight="1" x14ac:dyDescent="0.3">
      <c r="A17" s="61" t="s">
        <v>151</v>
      </c>
      <c r="B17" s="16"/>
      <c r="C17" s="15"/>
      <c r="E17" s="5"/>
      <c r="F17" s="11" t="s">
        <v>207</v>
      </c>
      <c r="G17" s="19">
        <v>0</v>
      </c>
      <c r="H17" s="19">
        <v>0</v>
      </c>
      <c r="I17" s="19">
        <v>0</v>
      </c>
      <c r="J17" s="145"/>
    </row>
    <row r="18" spans="1:10" s="2" customFormat="1" ht="36" customHeight="1" x14ac:dyDescent="0.3">
      <c r="A18" s="61" t="s">
        <v>152</v>
      </c>
      <c r="B18" s="222" t="s">
        <v>30</v>
      </c>
      <c r="C18" s="223"/>
      <c r="D18" s="223"/>
      <c r="E18" s="223"/>
      <c r="F18" s="223"/>
      <c r="G18" s="31">
        <f t="shared" ref="G18:J19" si="4">G19</f>
        <v>179703752</v>
      </c>
      <c r="H18" s="31">
        <f t="shared" si="4"/>
        <v>183732773</v>
      </c>
      <c r="I18" s="31">
        <f t="shared" si="4"/>
        <v>183732773</v>
      </c>
      <c r="J18" s="157">
        <f t="shared" si="4"/>
        <v>1</v>
      </c>
    </row>
    <row r="19" spans="1:10" s="2" customFormat="1" ht="18" customHeight="1" x14ac:dyDescent="0.3">
      <c r="A19" s="61" t="s">
        <v>153</v>
      </c>
      <c r="B19" s="5" t="s">
        <v>8</v>
      </c>
      <c r="C19" s="5" t="s">
        <v>9</v>
      </c>
      <c r="D19" s="5"/>
      <c r="E19" s="5"/>
      <c r="F19" s="9"/>
      <c r="G19" s="17">
        <f t="shared" si="4"/>
        <v>179703752</v>
      </c>
      <c r="H19" s="17">
        <f t="shared" si="4"/>
        <v>183732773</v>
      </c>
      <c r="I19" s="17">
        <f t="shared" si="4"/>
        <v>183732773</v>
      </c>
      <c r="J19" s="161">
        <f>I19/H19</f>
        <v>1</v>
      </c>
    </row>
    <row r="20" spans="1:10" s="2" customFormat="1" ht="18" customHeight="1" x14ac:dyDescent="0.3">
      <c r="A20" s="61" t="s">
        <v>154</v>
      </c>
      <c r="B20" s="5"/>
      <c r="C20" s="2" t="s">
        <v>31</v>
      </c>
      <c r="D20" s="2" t="s">
        <v>32</v>
      </c>
      <c r="F20" s="11"/>
      <c r="G20" s="18">
        <f>G21+G22</f>
        <v>179703752</v>
      </c>
      <c r="H20" s="18">
        <f>H21+H22</f>
        <v>183732773</v>
      </c>
      <c r="I20" s="18">
        <f t="shared" ref="I20" si="5">I21+I22</f>
        <v>183732773</v>
      </c>
      <c r="J20" s="152">
        <f>I20/H20</f>
        <v>1</v>
      </c>
    </row>
    <row r="21" spans="1:10" s="2" customFormat="1" ht="18" customHeight="1" x14ac:dyDescent="0.3">
      <c r="A21" s="61" t="s">
        <v>162</v>
      </c>
      <c r="B21" s="16"/>
      <c r="C21" s="15"/>
      <c r="D21" s="2" t="s">
        <v>33</v>
      </c>
      <c r="E21" s="5"/>
      <c r="F21" s="9"/>
      <c r="G21" s="19">
        <f>9830356+1643731</f>
        <v>11474087</v>
      </c>
      <c r="H21" s="19">
        <f>9830356+1643731</f>
        <v>11474087</v>
      </c>
      <c r="I21" s="19">
        <f t="shared" ref="I21" si="6">9830356+1643731</f>
        <v>11474087</v>
      </c>
      <c r="J21" s="145">
        <f>I21/H21</f>
        <v>1</v>
      </c>
    </row>
    <row r="22" spans="1:10" s="2" customFormat="1" ht="18" customHeight="1" x14ac:dyDescent="0.3">
      <c r="A22" s="61" t="s">
        <v>163</v>
      </c>
      <c r="D22" s="2" t="s">
        <v>34</v>
      </c>
      <c r="E22" s="2" t="s">
        <v>35</v>
      </c>
      <c r="F22" s="11"/>
      <c r="G22" s="19">
        <f>SUM(G23:G31)</f>
        <v>168229665</v>
      </c>
      <c r="H22" s="19">
        <f>SUM(H23:H31)</f>
        <v>172258686</v>
      </c>
      <c r="I22" s="19">
        <f t="shared" ref="I22" si="7">SUM(I23:I31)</f>
        <v>172258686</v>
      </c>
      <c r="J22" s="145">
        <f t="shared" ref="J22:J31" si="8">I22/H22</f>
        <v>1</v>
      </c>
    </row>
    <row r="23" spans="1:10" s="2" customFormat="1" ht="18" customHeight="1" x14ac:dyDescent="0.3">
      <c r="A23" s="61" t="s">
        <v>164</v>
      </c>
      <c r="F23" s="11" t="s">
        <v>36</v>
      </c>
      <c r="G23" s="19">
        <v>66394922</v>
      </c>
      <c r="H23" s="19">
        <f>66394922+4029021</f>
        <v>70423943</v>
      </c>
      <c r="I23" s="19">
        <f t="shared" ref="I23" si="9">66394922+4029021</f>
        <v>70423943</v>
      </c>
      <c r="J23" s="145">
        <f t="shared" si="8"/>
        <v>1</v>
      </c>
    </row>
    <row r="24" spans="1:10" s="2" customFormat="1" ht="18" customHeight="1" x14ac:dyDescent="0.3">
      <c r="A24" s="61" t="s">
        <v>165</v>
      </c>
      <c r="F24" s="14" t="s">
        <v>37</v>
      </c>
      <c r="G24" s="19">
        <v>24185330</v>
      </c>
      <c r="H24" s="19">
        <v>24185330</v>
      </c>
      <c r="I24" s="19">
        <v>24185330</v>
      </c>
      <c r="J24" s="145">
        <f t="shared" si="8"/>
        <v>1</v>
      </c>
    </row>
    <row r="25" spans="1:10" s="2" customFormat="1" ht="18" customHeight="1" x14ac:dyDescent="0.3">
      <c r="A25" s="61" t="s">
        <v>166</v>
      </c>
      <c r="F25" s="14" t="s">
        <v>125</v>
      </c>
      <c r="G25" s="19">
        <v>2226264</v>
      </c>
      <c r="H25" s="19">
        <v>2226264</v>
      </c>
      <c r="I25" s="19">
        <v>2226264</v>
      </c>
      <c r="J25" s="145">
        <f t="shared" si="8"/>
        <v>1</v>
      </c>
    </row>
    <row r="26" spans="1:10" s="2" customFormat="1" ht="18" customHeight="1" x14ac:dyDescent="0.3">
      <c r="A26" s="61" t="s">
        <v>167</v>
      </c>
      <c r="F26" s="14" t="s">
        <v>38</v>
      </c>
      <c r="G26" s="19">
        <v>7724464</v>
      </c>
      <c r="H26" s="19">
        <v>7724464</v>
      </c>
      <c r="I26" s="19">
        <v>7724464</v>
      </c>
      <c r="J26" s="145">
        <f t="shared" si="8"/>
        <v>1</v>
      </c>
    </row>
    <row r="27" spans="1:10" s="2" customFormat="1" ht="18" customHeight="1" x14ac:dyDescent="0.3">
      <c r="A27" s="61" t="s">
        <v>168</v>
      </c>
      <c r="F27" s="14" t="s">
        <v>39</v>
      </c>
      <c r="G27" s="19">
        <v>12514306</v>
      </c>
      <c r="H27" s="19">
        <v>12514306</v>
      </c>
      <c r="I27" s="19">
        <v>12514306</v>
      </c>
      <c r="J27" s="145">
        <f t="shared" si="8"/>
        <v>1</v>
      </c>
    </row>
    <row r="28" spans="1:10" s="2" customFormat="1" ht="18" customHeight="1" x14ac:dyDescent="0.3">
      <c r="A28" s="61" t="s">
        <v>169</v>
      </c>
      <c r="F28" s="14" t="s">
        <v>41</v>
      </c>
      <c r="G28" s="19">
        <v>4519992</v>
      </c>
      <c r="H28" s="19">
        <v>4519992</v>
      </c>
      <c r="I28" s="19">
        <v>4519992</v>
      </c>
      <c r="J28" s="145">
        <f t="shared" si="8"/>
        <v>1</v>
      </c>
    </row>
    <row r="29" spans="1:10" s="2" customFormat="1" ht="18" customHeight="1" x14ac:dyDescent="0.3">
      <c r="A29" s="61" t="s">
        <v>170</v>
      </c>
      <c r="F29" s="14" t="s">
        <v>40</v>
      </c>
      <c r="G29" s="19">
        <v>7151032</v>
      </c>
      <c r="H29" s="19">
        <v>7151032</v>
      </c>
      <c r="I29" s="19">
        <v>7151032</v>
      </c>
      <c r="J29" s="145">
        <f t="shared" si="8"/>
        <v>1</v>
      </c>
    </row>
    <row r="30" spans="1:10" s="2" customFormat="1" ht="18" customHeight="1" x14ac:dyDescent="0.3">
      <c r="A30" s="61" t="s">
        <v>171</v>
      </c>
      <c r="F30" s="14" t="s">
        <v>42</v>
      </c>
      <c r="G30" s="19">
        <v>2394921</v>
      </c>
      <c r="H30" s="19">
        <v>2394921</v>
      </c>
      <c r="I30" s="19">
        <v>2394921</v>
      </c>
      <c r="J30" s="145">
        <f t="shared" si="8"/>
        <v>1</v>
      </c>
    </row>
    <row r="31" spans="1:10" s="2" customFormat="1" ht="18" customHeight="1" x14ac:dyDescent="0.3">
      <c r="A31" s="61" t="s">
        <v>172</v>
      </c>
      <c r="F31" s="14" t="s">
        <v>43</v>
      </c>
      <c r="G31" s="19">
        <v>41118434</v>
      </c>
      <c r="H31" s="19">
        <v>41118434</v>
      </c>
      <c r="I31" s="19">
        <v>41118434</v>
      </c>
      <c r="J31" s="145">
        <f t="shared" si="8"/>
        <v>1</v>
      </c>
    </row>
    <row r="32" spans="1:10" s="2" customFormat="1" ht="20.399999999999999" customHeight="1" x14ac:dyDescent="0.3">
      <c r="A32" s="61" t="s">
        <v>173</v>
      </c>
      <c r="B32" s="62" t="s">
        <v>44</v>
      </c>
      <c r="C32" s="25"/>
      <c r="D32" s="25"/>
      <c r="E32" s="25"/>
      <c r="F32" s="26"/>
      <c r="G32" s="30">
        <f>G8+G14+G18</f>
        <v>182103852</v>
      </c>
      <c r="H32" s="30">
        <f>H8+H14+H18</f>
        <v>186386873</v>
      </c>
      <c r="I32" s="30">
        <f>I8+I14+I18</f>
        <v>186387934</v>
      </c>
      <c r="J32" s="162">
        <f>I32/H32</f>
        <v>1.0000056924609706</v>
      </c>
    </row>
    <row r="33" spans="1:10" s="2" customFormat="1" ht="18" customHeight="1" x14ac:dyDescent="0.3">
      <c r="A33" s="61" t="s">
        <v>174</v>
      </c>
      <c r="B33" s="16" t="s">
        <v>4</v>
      </c>
      <c r="C33" s="5" t="s">
        <v>5</v>
      </c>
      <c r="D33" s="16"/>
      <c r="E33" s="20"/>
      <c r="F33" s="17"/>
      <c r="G33" s="21">
        <f>G9+G15</f>
        <v>2400000</v>
      </c>
      <c r="H33" s="21">
        <f>H9+H15</f>
        <v>2400000</v>
      </c>
      <c r="I33" s="21">
        <f t="shared" ref="I33" si="10">I9+I15</f>
        <v>2401149</v>
      </c>
      <c r="J33" s="145">
        <f>I33/H33</f>
        <v>1.0004787500000001</v>
      </c>
    </row>
    <row r="34" spans="1:10" s="2" customFormat="1" ht="18" customHeight="1" x14ac:dyDescent="0.3">
      <c r="A34" s="61" t="s">
        <v>175</v>
      </c>
      <c r="B34" s="5" t="s">
        <v>6</v>
      </c>
      <c r="C34" s="5" t="s">
        <v>7</v>
      </c>
      <c r="D34" s="5"/>
      <c r="E34" s="5"/>
      <c r="F34" s="5"/>
      <c r="G34" s="21">
        <f>G11</f>
        <v>100</v>
      </c>
      <c r="H34" s="21">
        <f>H11</f>
        <v>254100</v>
      </c>
      <c r="I34" s="21">
        <f t="shared" ref="I34" si="11">I11</f>
        <v>254012</v>
      </c>
      <c r="J34" s="145">
        <f t="shared" ref="J34:J35" si="12">I34/H34</f>
        <v>0.99965367965367968</v>
      </c>
    </row>
    <row r="35" spans="1:10" s="2" customFormat="1" ht="18" customHeight="1" x14ac:dyDescent="0.3">
      <c r="A35" s="61" t="s">
        <v>176</v>
      </c>
      <c r="B35" s="5" t="s">
        <v>8</v>
      </c>
      <c r="C35" s="5" t="s">
        <v>9</v>
      </c>
      <c r="D35" s="5"/>
      <c r="E35" s="5"/>
      <c r="F35" s="16"/>
      <c r="G35" s="22">
        <f>G19</f>
        <v>179703752</v>
      </c>
      <c r="H35" s="22">
        <f>H19</f>
        <v>183732773</v>
      </c>
      <c r="I35" s="22">
        <f t="shared" ref="I35" si="13">I19</f>
        <v>183732773</v>
      </c>
      <c r="J35" s="145">
        <f t="shared" si="12"/>
        <v>1</v>
      </c>
    </row>
    <row r="36" spans="1:10" s="2" customFormat="1" ht="21.6" customHeight="1" x14ac:dyDescent="0.3">
      <c r="A36" s="61" t="s">
        <v>177</v>
      </c>
      <c r="B36" s="63" t="s">
        <v>10</v>
      </c>
      <c r="C36" s="27"/>
      <c r="D36" s="27"/>
      <c r="E36" s="27"/>
      <c r="F36" s="27"/>
      <c r="G36" s="28">
        <f>SUM(G33:G35)</f>
        <v>182103852</v>
      </c>
      <c r="H36" s="28">
        <f>SUM(H33:H35)</f>
        <v>186386873</v>
      </c>
      <c r="I36" s="28">
        <f t="shared" ref="I36" si="14">SUM(I33:I35)</f>
        <v>186387934</v>
      </c>
      <c r="J36" s="163">
        <f>I36/H36</f>
        <v>1.0000056924609706</v>
      </c>
    </row>
    <row r="37" spans="1:10" s="2" customFormat="1" ht="18" customHeight="1" x14ac:dyDescent="0.3">
      <c r="A37" s="3"/>
      <c r="B37" s="1"/>
      <c r="C37" s="1"/>
      <c r="D37" s="1"/>
      <c r="E37" s="1"/>
      <c r="F37" s="1"/>
      <c r="G37" s="34"/>
      <c r="H37" s="7"/>
      <c r="J37" s="137"/>
    </row>
    <row r="38" spans="1:10" s="2" customFormat="1" ht="18" customHeight="1" x14ac:dyDescent="0.3">
      <c r="A38" s="3"/>
      <c r="G38" s="36"/>
      <c r="J38" s="137"/>
    </row>
    <row r="39" spans="1:10" s="2" customFormat="1" ht="18" customHeight="1" x14ac:dyDescent="0.3">
      <c r="A39" s="3"/>
      <c r="G39" s="37"/>
      <c r="J39" s="137"/>
    </row>
    <row r="40" spans="1:10" s="2" customFormat="1" ht="18" customHeight="1" x14ac:dyDescent="0.3">
      <c r="A40" s="3"/>
      <c r="B40"/>
      <c r="C40"/>
      <c r="D40"/>
      <c r="E40"/>
      <c r="F40"/>
      <c r="G40" s="49"/>
      <c r="J40" s="137"/>
    </row>
    <row r="41" spans="1:10" s="2" customFormat="1" ht="18" customHeight="1" x14ac:dyDescent="0.3">
      <c r="A41" s="3"/>
      <c r="B41"/>
      <c r="C41"/>
      <c r="D41"/>
      <c r="E41"/>
      <c r="F41"/>
      <c r="G41" s="8"/>
      <c r="J41" s="137"/>
    </row>
    <row r="42" spans="1:10" s="2" customFormat="1" ht="18" customHeight="1" x14ac:dyDescent="0.3">
      <c r="A42" s="3"/>
      <c r="B42"/>
      <c r="C42"/>
      <c r="D42"/>
      <c r="E42"/>
      <c r="F42"/>
      <c r="G42" s="8"/>
      <c r="J42" s="137"/>
    </row>
    <row r="43" spans="1:10" s="2" customFormat="1" ht="18" customHeight="1" x14ac:dyDescent="0.3">
      <c r="A43" s="3"/>
      <c r="B43"/>
      <c r="C43"/>
      <c r="D43"/>
      <c r="E43"/>
      <c r="F43"/>
      <c r="G43" s="8"/>
      <c r="J43" s="137"/>
    </row>
    <row r="44" spans="1:10" s="2" customFormat="1" ht="18" customHeight="1" x14ac:dyDescent="0.3">
      <c r="A44" s="3"/>
      <c r="B44"/>
      <c r="C44"/>
      <c r="D44"/>
      <c r="E44"/>
      <c r="F44"/>
      <c r="G44" s="8"/>
      <c r="J44" s="137"/>
    </row>
    <row r="45" spans="1:10" s="5" customFormat="1" x14ac:dyDescent="0.3">
      <c r="A45" s="3"/>
      <c r="B45"/>
      <c r="C45"/>
      <c r="D45"/>
      <c r="E45"/>
      <c r="F45"/>
      <c r="G45" s="8"/>
      <c r="J45" s="164"/>
    </row>
    <row r="46" spans="1:10" s="1" customFormat="1" x14ac:dyDescent="0.3">
      <c r="A46" s="64"/>
      <c r="B46"/>
      <c r="C46"/>
      <c r="D46"/>
      <c r="E46"/>
      <c r="F46"/>
      <c r="G46" s="8"/>
      <c r="J46" s="64"/>
    </row>
    <row r="47" spans="1:10" s="2" customFormat="1" x14ac:dyDescent="0.3">
      <c r="A47" s="3"/>
      <c r="B47"/>
      <c r="C47"/>
      <c r="D47"/>
      <c r="E47"/>
      <c r="F47"/>
      <c r="G47" s="8"/>
      <c r="J47" s="137"/>
    </row>
    <row r="48" spans="1:10" s="2" customFormat="1" x14ac:dyDescent="0.3">
      <c r="A48" s="3"/>
      <c r="B48"/>
      <c r="C48"/>
      <c r="D48"/>
      <c r="E48"/>
      <c r="F48"/>
      <c r="G48" s="8"/>
      <c r="J48" s="137"/>
    </row>
  </sheetData>
  <sheetProtection selectLockedCells="1" selectUnlockedCells="1"/>
  <mergeCells count="9">
    <mergeCell ref="B18:F18"/>
    <mergeCell ref="B6:F7"/>
    <mergeCell ref="B8:F8"/>
    <mergeCell ref="B14:F14"/>
    <mergeCell ref="A1:J1"/>
    <mergeCell ref="A2:J2"/>
    <mergeCell ref="A3:J3"/>
    <mergeCell ref="A4:J4"/>
    <mergeCell ref="D12:F12"/>
  </mergeCells>
  <printOptions headings="1" gridLines="1"/>
  <pageMargins left="0.7" right="0.7" top="0.75" bottom="0.75" header="0.51180555555555551" footer="0.51180555555555551"/>
  <pageSetup paperSize="9" scale="61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view="pageBreakPreview" topLeftCell="A43" zoomScaleNormal="100" zoomScaleSheetLayoutView="100" workbookViewId="0">
      <selection activeCell="I84" sqref="I84"/>
    </sheetView>
  </sheetViews>
  <sheetFormatPr defaultColWidth="8.8984375" defaultRowHeight="15.6" x14ac:dyDescent="0.3"/>
  <cols>
    <col min="1" max="1" width="3.8984375" style="72" customWidth="1"/>
    <col min="2" max="2" width="3.69921875" style="82" customWidth="1"/>
    <col min="3" max="3" width="4.19921875" style="82" customWidth="1"/>
    <col min="4" max="4" width="6.09765625" style="82" customWidth="1"/>
    <col min="5" max="5" width="53.59765625" style="82" customWidth="1"/>
    <col min="6" max="6" width="8.69921875" style="2" customWidth="1"/>
    <col min="7" max="7" width="18.59765625" style="2" customWidth="1"/>
    <col min="8" max="8" width="18.59765625" style="82" customWidth="1"/>
    <col min="9" max="9" width="14.5" style="82" customWidth="1"/>
    <col min="10" max="10" width="13.59765625" style="82" customWidth="1"/>
    <col min="11" max="16384" width="8.8984375" style="82"/>
  </cols>
  <sheetData>
    <row r="1" spans="1:10" s="1" customFormat="1" x14ac:dyDescent="0.3">
      <c r="A1" s="71"/>
      <c r="B1" s="214"/>
      <c r="C1" s="214"/>
      <c r="D1" s="214"/>
      <c r="E1" s="214"/>
      <c r="F1" s="214"/>
      <c r="G1" s="2"/>
    </row>
    <row r="2" spans="1:10" s="2" customFormat="1" x14ac:dyDescent="0.3">
      <c r="A2" s="220" t="s">
        <v>0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0" s="2" customFormat="1" x14ac:dyDescent="0.3">
      <c r="A3" s="227" t="s">
        <v>229</v>
      </c>
      <c r="B3" s="228"/>
      <c r="C3" s="228"/>
      <c r="D3" s="228"/>
      <c r="E3" s="228"/>
      <c r="F3" s="228"/>
      <c r="G3" s="228"/>
      <c r="H3" s="228"/>
      <c r="I3" s="221"/>
      <c r="J3" s="221"/>
    </row>
    <row r="4" spans="1:10" s="2" customFormat="1" x14ac:dyDescent="0.3">
      <c r="A4" s="202"/>
      <c r="B4" s="203"/>
      <c r="C4" s="203"/>
      <c r="D4" s="203"/>
      <c r="E4" s="203"/>
      <c r="F4" s="203"/>
      <c r="G4" s="203"/>
      <c r="H4" s="203"/>
    </row>
    <row r="5" spans="1:10" s="5" customFormat="1" ht="25.95" customHeight="1" x14ac:dyDescent="0.3">
      <c r="A5" s="70" t="s">
        <v>161</v>
      </c>
      <c r="B5" s="81" t="s">
        <v>155</v>
      </c>
      <c r="C5" s="69" t="s">
        <v>156</v>
      </c>
      <c r="D5" s="69" t="s">
        <v>157</v>
      </c>
      <c r="E5" s="69" t="s">
        <v>158</v>
      </c>
      <c r="F5" s="69" t="s">
        <v>159</v>
      </c>
      <c r="G5" s="69" t="s">
        <v>230</v>
      </c>
      <c r="H5" s="69" t="s">
        <v>184</v>
      </c>
      <c r="I5" s="69" t="s">
        <v>243</v>
      </c>
      <c r="J5" s="69" t="s">
        <v>244</v>
      </c>
    </row>
    <row r="6" spans="1:10" s="5" customFormat="1" ht="56.4" customHeight="1" x14ac:dyDescent="0.3">
      <c r="A6" s="69" t="s">
        <v>140</v>
      </c>
      <c r="B6" s="236" t="s">
        <v>45</v>
      </c>
      <c r="C6" s="237"/>
      <c r="D6" s="237"/>
      <c r="E6" s="237"/>
      <c r="F6" s="240" t="s">
        <v>118</v>
      </c>
      <c r="G6" s="68" t="s">
        <v>2</v>
      </c>
      <c r="H6" s="68" t="s">
        <v>2</v>
      </c>
      <c r="I6" s="142" t="s">
        <v>239</v>
      </c>
      <c r="J6" s="142" t="s">
        <v>241</v>
      </c>
    </row>
    <row r="7" spans="1:10" s="5" customFormat="1" ht="30.6" customHeight="1" x14ac:dyDescent="0.3">
      <c r="A7" s="69" t="s">
        <v>141</v>
      </c>
      <c r="B7" s="238"/>
      <c r="C7" s="239"/>
      <c r="D7" s="239"/>
      <c r="E7" s="239"/>
      <c r="F7" s="241"/>
      <c r="G7" s="33" t="s">
        <v>111</v>
      </c>
      <c r="H7" s="33" t="s">
        <v>135</v>
      </c>
      <c r="I7" s="143" t="s">
        <v>240</v>
      </c>
      <c r="J7" s="144" t="s">
        <v>242</v>
      </c>
    </row>
    <row r="8" spans="1:10" s="5" customFormat="1" ht="31.5" customHeight="1" x14ac:dyDescent="0.3">
      <c r="A8" s="69" t="s">
        <v>142</v>
      </c>
      <c r="B8" s="242" t="s">
        <v>23</v>
      </c>
      <c r="C8" s="242"/>
      <c r="D8" s="242"/>
      <c r="E8" s="242"/>
      <c r="F8" s="97">
        <v>23</v>
      </c>
      <c r="G8" s="40">
        <f>SUM(G9+G20+G23+G59)</f>
        <v>178180600</v>
      </c>
      <c r="H8" s="40">
        <f>SUM(H9+H20+H23+H59)</f>
        <v>182243142</v>
      </c>
      <c r="I8" s="40">
        <f t="shared" ref="I8" si="0">SUM(I9+I20+I23+I59)</f>
        <v>167955393</v>
      </c>
      <c r="J8" s="155">
        <f>I8/H8</f>
        <v>0.92160062187689895</v>
      </c>
    </row>
    <row r="9" spans="1:10" s="5" customFormat="1" x14ac:dyDescent="0.3">
      <c r="A9" s="69" t="s">
        <v>143</v>
      </c>
      <c r="B9" s="16" t="s">
        <v>12</v>
      </c>
      <c r="C9" s="16" t="s">
        <v>13</v>
      </c>
      <c r="D9" s="16"/>
      <c r="E9" s="205"/>
      <c r="F9" s="98"/>
      <c r="G9" s="121">
        <f>SUM(G10)+G18</f>
        <v>138950000</v>
      </c>
      <c r="H9" s="121">
        <f>SUM(H10)+H18</f>
        <v>141080000</v>
      </c>
      <c r="I9" s="121">
        <f t="shared" ref="I9" si="1">SUM(I10)+I18</f>
        <v>132054163</v>
      </c>
      <c r="J9" s="152">
        <f>I9/H9</f>
        <v>0.93602327048483125</v>
      </c>
    </row>
    <row r="10" spans="1:10" s="2" customFormat="1" x14ac:dyDescent="0.3">
      <c r="A10" s="69" t="s">
        <v>144</v>
      </c>
      <c r="B10" s="15"/>
      <c r="C10" s="15" t="s">
        <v>46</v>
      </c>
      <c r="D10" s="15"/>
      <c r="E10" s="204" t="s">
        <v>47</v>
      </c>
      <c r="F10" s="99"/>
      <c r="G10" s="19">
        <f>SUM(G11:G17)</f>
        <v>138750000</v>
      </c>
      <c r="H10" s="19">
        <f>SUM(H11:H17)</f>
        <v>140880000</v>
      </c>
      <c r="I10" s="19">
        <f t="shared" ref="I10" si="2">SUM(I11:I17)</f>
        <v>131902167</v>
      </c>
      <c r="J10" s="145">
        <f>I10/H10</f>
        <v>0.93627318994889264</v>
      </c>
    </row>
    <row r="11" spans="1:10" s="2" customFormat="1" x14ac:dyDescent="0.3">
      <c r="A11" s="69" t="s">
        <v>145</v>
      </c>
      <c r="B11" s="15"/>
      <c r="C11" s="15"/>
      <c r="D11" s="15" t="s">
        <v>48</v>
      </c>
      <c r="E11" s="204" t="s">
        <v>49</v>
      </c>
      <c r="F11" s="99"/>
      <c r="G11" s="19">
        <v>122700000</v>
      </c>
      <c r="H11" s="19">
        <f>123580000-1352500</f>
        <v>122227500</v>
      </c>
      <c r="I11" s="19">
        <v>115465537</v>
      </c>
      <c r="J11" s="145">
        <f>(I11/H11)</f>
        <v>0.94467723711930618</v>
      </c>
    </row>
    <row r="12" spans="1:10" s="2" customFormat="1" x14ac:dyDescent="0.3">
      <c r="A12" s="69" t="s">
        <v>146</v>
      </c>
      <c r="B12" s="15"/>
      <c r="C12" s="15"/>
      <c r="D12" s="15" t="s">
        <v>107</v>
      </c>
      <c r="E12" s="204"/>
      <c r="F12" s="99"/>
      <c r="G12" s="19">
        <v>6000000</v>
      </c>
      <c r="H12" s="19">
        <v>6000000</v>
      </c>
      <c r="I12" s="19">
        <v>6000000</v>
      </c>
      <c r="J12" s="145">
        <f>I12/H12</f>
        <v>1</v>
      </c>
    </row>
    <row r="13" spans="1:10" s="2" customFormat="1" x14ac:dyDescent="0.3">
      <c r="A13" s="69" t="s">
        <v>147</v>
      </c>
      <c r="B13" s="15"/>
      <c r="C13" s="15"/>
      <c r="D13" s="15" t="s">
        <v>133</v>
      </c>
      <c r="E13" s="204" t="s">
        <v>134</v>
      </c>
      <c r="F13" s="99"/>
      <c r="G13" s="19">
        <v>200000</v>
      </c>
      <c r="H13" s="19">
        <v>1552500</v>
      </c>
      <c r="I13" s="19">
        <v>870000</v>
      </c>
      <c r="J13" s="145">
        <f t="shared" ref="J13:J18" si="3">I13/H13</f>
        <v>0.56038647342995174</v>
      </c>
    </row>
    <row r="14" spans="1:10" s="2" customFormat="1" x14ac:dyDescent="0.3">
      <c r="A14" s="69" t="s">
        <v>148</v>
      </c>
      <c r="B14" s="15"/>
      <c r="C14" s="15"/>
      <c r="D14" s="15" t="s">
        <v>105</v>
      </c>
      <c r="E14" s="204" t="s">
        <v>106</v>
      </c>
      <c r="F14" s="99"/>
      <c r="G14" s="19">
        <v>0</v>
      </c>
      <c r="H14" s="19">
        <v>0</v>
      </c>
      <c r="I14" s="19">
        <v>0</v>
      </c>
      <c r="J14" s="145"/>
    </row>
    <row r="15" spans="1:10" s="2" customFormat="1" ht="17.399999999999999" customHeight="1" x14ac:dyDescent="0.3">
      <c r="A15" s="69" t="s">
        <v>149</v>
      </c>
      <c r="B15" s="15"/>
      <c r="C15" s="15"/>
      <c r="D15" s="15" t="s">
        <v>50</v>
      </c>
      <c r="E15" s="204" t="s">
        <v>51</v>
      </c>
      <c r="F15" s="99"/>
      <c r="G15" s="19">
        <v>6900000</v>
      </c>
      <c r="H15" s="19">
        <v>6900000</v>
      </c>
      <c r="I15" s="19">
        <v>6784863</v>
      </c>
      <c r="J15" s="145">
        <f t="shared" si="3"/>
        <v>0.98331347826086957</v>
      </c>
    </row>
    <row r="16" spans="1:10" s="2" customFormat="1" x14ac:dyDescent="0.3">
      <c r="A16" s="69" t="s">
        <v>150</v>
      </c>
      <c r="B16" s="15"/>
      <c r="C16" s="15"/>
      <c r="D16" s="15" t="s">
        <v>52</v>
      </c>
      <c r="E16" s="204" t="s">
        <v>53</v>
      </c>
      <c r="F16" s="99"/>
      <c r="G16" s="19">
        <v>1250000</v>
      </c>
      <c r="H16" s="19">
        <v>2500000</v>
      </c>
      <c r="I16" s="19">
        <v>1989501</v>
      </c>
      <c r="J16" s="145">
        <f t="shared" si="3"/>
        <v>0.79580039999999996</v>
      </c>
    </row>
    <row r="17" spans="1:10" s="2" customFormat="1" x14ac:dyDescent="0.3">
      <c r="A17" s="69" t="s">
        <v>151</v>
      </c>
      <c r="B17" s="15"/>
      <c r="C17" s="15"/>
      <c r="D17" s="15" t="s">
        <v>54</v>
      </c>
      <c r="E17" s="204" t="s">
        <v>55</v>
      </c>
      <c r="F17" s="99"/>
      <c r="G17" s="19">
        <f>800000+900000</f>
        <v>1700000</v>
      </c>
      <c r="H17" s="19">
        <f>800000+900000</f>
        <v>1700000</v>
      </c>
      <c r="I17" s="19">
        <v>792266</v>
      </c>
      <c r="J17" s="145">
        <f t="shared" si="3"/>
        <v>0.46603882352941178</v>
      </c>
    </row>
    <row r="18" spans="1:10" s="2" customFormat="1" x14ac:dyDescent="0.3">
      <c r="A18" s="69" t="s">
        <v>152</v>
      </c>
      <c r="B18" s="79"/>
      <c r="C18" s="15" t="s">
        <v>127</v>
      </c>
      <c r="D18" s="15"/>
      <c r="E18" s="80" t="s">
        <v>128</v>
      </c>
      <c r="F18" s="99"/>
      <c r="G18" s="19">
        <f>G19</f>
        <v>200000</v>
      </c>
      <c r="H18" s="19">
        <f>H19</f>
        <v>200000</v>
      </c>
      <c r="I18" s="19">
        <f t="shared" ref="I18" si="4">I19</f>
        <v>151996</v>
      </c>
      <c r="J18" s="145">
        <f t="shared" si="3"/>
        <v>0.75997999999999999</v>
      </c>
    </row>
    <row r="19" spans="1:10" s="2" customFormat="1" x14ac:dyDescent="0.3">
      <c r="A19" s="69" t="s">
        <v>153</v>
      </c>
      <c r="B19" s="15"/>
      <c r="C19" s="15"/>
      <c r="D19" s="15" t="s">
        <v>131</v>
      </c>
      <c r="E19" s="56" t="s">
        <v>136</v>
      </c>
      <c r="F19" s="100"/>
      <c r="G19" s="19">
        <v>200000</v>
      </c>
      <c r="H19" s="19">
        <v>200000</v>
      </c>
      <c r="I19" s="19">
        <v>151996</v>
      </c>
      <c r="J19" s="145">
        <f>I19/H19</f>
        <v>0.75997999999999999</v>
      </c>
    </row>
    <row r="20" spans="1:10" s="5" customFormat="1" ht="18" customHeight="1" x14ac:dyDescent="0.3">
      <c r="A20" s="69" t="s">
        <v>154</v>
      </c>
      <c r="B20" s="16" t="s">
        <v>14</v>
      </c>
      <c r="C20" s="16" t="s">
        <v>15</v>
      </c>
      <c r="E20" s="9"/>
      <c r="F20" s="101"/>
      <c r="G20" s="121">
        <f>SUM(G21:G22)</f>
        <v>18936000</v>
      </c>
      <c r="H20" s="121">
        <f>SUM(H21:H22)</f>
        <v>19048142</v>
      </c>
      <c r="I20" s="121">
        <f t="shared" ref="I20" si="5">SUM(I21:I22)</f>
        <v>17870633</v>
      </c>
      <c r="J20" s="152">
        <f>I20/H20</f>
        <v>0.93818247470015714</v>
      </c>
    </row>
    <row r="21" spans="1:10" s="2" customFormat="1" x14ac:dyDescent="0.3">
      <c r="A21" s="69" t="s">
        <v>162</v>
      </c>
      <c r="B21" s="15"/>
      <c r="C21" s="15"/>
      <c r="D21" s="2" t="s">
        <v>56</v>
      </c>
      <c r="E21" s="11"/>
      <c r="F21" s="102"/>
      <c r="G21" s="55">
        <f>(G11+G12+G13+G15+G17+G19)*13%</f>
        <v>17901000</v>
      </c>
      <c r="H21" s="55">
        <f>(H11+H12+H13+H15+H17+H19)*13%-2258</f>
        <v>18013142</v>
      </c>
      <c r="I21" s="55">
        <v>16872050</v>
      </c>
      <c r="J21" s="145">
        <f t="shared" ref="J21:J22" si="6">I21/H21</f>
        <v>0.93665225089548509</v>
      </c>
    </row>
    <row r="22" spans="1:10" s="2" customFormat="1" x14ac:dyDescent="0.3">
      <c r="A22" s="69" t="s">
        <v>163</v>
      </c>
      <c r="B22" s="15"/>
      <c r="C22" s="15"/>
      <c r="D22" s="2" t="s">
        <v>57</v>
      </c>
      <c r="E22" s="11"/>
      <c r="F22" s="102"/>
      <c r="G22" s="55">
        <f>G15*0.15</f>
        <v>1035000</v>
      </c>
      <c r="H22" s="55">
        <f>H15*0.15</f>
        <v>1035000</v>
      </c>
      <c r="I22" s="55">
        <v>998583</v>
      </c>
      <c r="J22" s="145">
        <f t="shared" si="6"/>
        <v>0.96481449275362319</v>
      </c>
    </row>
    <row r="23" spans="1:10" s="5" customFormat="1" x14ac:dyDescent="0.3">
      <c r="A23" s="69" t="s">
        <v>164</v>
      </c>
      <c r="B23" s="16" t="s">
        <v>16</v>
      </c>
      <c r="C23" s="16" t="s">
        <v>17</v>
      </c>
      <c r="D23" s="16"/>
      <c r="E23" s="205"/>
      <c r="F23" s="98"/>
      <c r="G23" s="121">
        <f>SUM(G24+G31+G39+G54+G56)</f>
        <v>20066000</v>
      </c>
      <c r="H23" s="121">
        <f>SUM(H24+H31+H39+H54+H56)</f>
        <v>21505000</v>
      </c>
      <c r="I23" s="121">
        <f t="shared" ref="I23" si="7">SUM(I24+I31+I39+I54+I56)</f>
        <v>17852597</v>
      </c>
      <c r="J23" s="152">
        <f>I23/H23</f>
        <v>0.83016028830504529</v>
      </c>
    </row>
    <row r="24" spans="1:10" s="2" customFormat="1" x14ac:dyDescent="0.3">
      <c r="A24" s="69" t="s">
        <v>165</v>
      </c>
      <c r="B24" s="15"/>
      <c r="C24" s="15" t="s">
        <v>58</v>
      </c>
      <c r="D24" s="15"/>
      <c r="E24" s="204" t="s">
        <v>59</v>
      </c>
      <c r="F24" s="99"/>
      <c r="G24" s="19">
        <f t="shared" ref="G24:I24" si="8">SUM(G25+G27)</f>
        <v>2700000</v>
      </c>
      <c r="H24" s="19">
        <f t="shared" si="8"/>
        <v>2700000</v>
      </c>
      <c r="I24" s="19">
        <f t="shared" si="8"/>
        <v>2327392</v>
      </c>
      <c r="J24" s="145">
        <f>I24/H24</f>
        <v>0.86199703703703701</v>
      </c>
    </row>
    <row r="25" spans="1:10" s="2" customFormat="1" x14ac:dyDescent="0.3">
      <c r="A25" s="69" t="s">
        <v>166</v>
      </c>
      <c r="B25" s="15"/>
      <c r="C25" s="15"/>
      <c r="D25" s="2" t="s">
        <v>60</v>
      </c>
      <c r="E25" s="204" t="s">
        <v>61</v>
      </c>
      <c r="F25" s="103"/>
      <c r="G25" s="19">
        <f>G26</f>
        <v>300000</v>
      </c>
      <c r="H25" s="19">
        <f>H26</f>
        <v>300000</v>
      </c>
      <c r="I25" s="19">
        <v>28490</v>
      </c>
      <c r="J25" s="145">
        <f t="shared" ref="J25:J63" si="9">I25/H25</f>
        <v>9.4966666666666671E-2</v>
      </c>
    </row>
    <row r="26" spans="1:10" s="2" customFormat="1" x14ac:dyDescent="0.3">
      <c r="A26" s="69" t="s">
        <v>167</v>
      </c>
      <c r="B26" s="15"/>
      <c r="C26" s="15"/>
      <c r="E26" s="204" t="s">
        <v>62</v>
      </c>
      <c r="F26" s="103"/>
      <c r="G26" s="19">
        <v>300000</v>
      </c>
      <c r="H26" s="19">
        <v>300000</v>
      </c>
      <c r="I26" s="19"/>
      <c r="J26" s="145">
        <f t="shared" si="9"/>
        <v>0</v>
      </c>
    </row>
    <row r="27" spans="1:10" s="2" customFormat="1" x14ac:dyDescent="0.3">
      <c r="A27" s="69" t="s">
        <v>168</v>
      </c>
      <c r="B27" s="15"/>
      <c r="C27" s="15"/>
      <c r="D27" s="2" t="s">
        <v>63</v>
      </c>
      <c r="E27" s="204" t="s">
        <v>64</v>
      </c>
      <c r="F27" s="103"/>
      <c r="G27" s="19">
        <f>SUM(G28:G30)</f>
        <v>2400000</v>
      </c>
      <c r="H27" s="19">
        <f>SUM(H28:H30)</f>
        <v>2400000</v>
      </c>
      <c r="I27" s="19">
        <v>2298902</v>
      </c>
      <c r="J27" s="145">
        <f t="shared" si="9"/>
        <v>0.95787583333333337</v>
      </c>
    </row>
    <row r="28" spans="1:10" s="2" customFormat="1" x14ac:dyDescent="0.3">
      <c r="A28" s="69" t="s">
        <v>169</v>
      </c>
      <c r="B28" s="15"/>
      <c r="C28" s="15"/>
      <c r="E28" s="204" t="s">
        <v>65</v>
      </c>
      <c r="F28" s="103"/>
      <c r="G28" s="19">
        <v>1800000</v>
      </c>
      <c r="H28" s="19">
        <v>1800000</v>
      </c>
      <c r="I28" s="19"/>
      <c r="J28" s="145">
        <f t="shared" si="9"/>
        <v>0</v>
      </c>
    </row>
    <row r="29" spans="1:10" s="2" customFormat="1" x14ac:dyDescent="0.3">
      <c r="A29" s="69" t="s">
        <v>170</v>
      </c>
      <c r="B29" s="15"/>
      <c r="C29" s="15"/>
      <c r="E29" s="204" t="s">
        <v>66</v>
      </c>
      <c r="F29" s="103"/>
      <c r="G29" s="19">
        <v>400000</v>
      </c>
      <c r="H29" s="19">
        <v>400000</v>
      </c>
      <c r="I29" s="19"/>
      <c r="J29" s="145">
        <f t="shared" si="9"/>
        <v>0</v>
      </c>
    </row>
    <row r="30" spans="1:10" s="2" customFormat="1" x14ac:dyDescent="0.3">
      <c r="A30" s="69" t="s">
        <v>171</v>
      </c>
      <c r="B30" s="15"/>
      <c r="C30" s="15"/>
      <c r="E30" s="204" t="s">
        <v>67</v>
      </c>
      <c r="F30" s="103"/>
      <c r="G30" s="19">
        <v>200000</v>
      </c>
      <c r="H30" s="19">
        <v>200000</v>
      </c>
      <c r="I30" s="19"/>
      <c r="J30" s="145">
        <f t="shared" si="9"/>
        <v>0</v>
      </c>
    </row>
    <row r="31" spans="1:10" s="2" customFormat="1" x14ac:dyDescent="0.3">
      <c r="A31" s="69" t="s">
        <v>172</v>
      </c>
      <c r="B31" s="15"/>
      <c r="C31" s="15" t="s">
        <v>68</v>
      </c>
      <c r="D31" s="23"/>
      <c r="E31" s="204" t="s">
        <v>69</v>
      </c>
      <c r="F31" s="104"/>
      <c r="G31" s="19">
        <f t="shared" ref="G31:H31" si="10">SUM(G32+G38)</f>
        <v>1650000</v>
      </c>
      <c r="H31" s="19">
        <f t="shared" si="10"/>
        <v>2750000</v>
      </c>
      <c r="I31" s="19">
        <f>SUM(I32+I38)</f>
        <v>2656643</v>
      </c>
      <c r="J31" s="145">
        <f t="shared" si="9"/>
        <v>0.96605200000000002</v>
      </c>
    </row>
    <row r="32" spans="1:10" s="2" customFormat="1" x14ac:dyDescent="0.3">
      <c r="A32" s="69" t="s">
        <v>173</v>
      </c>
      <c r="B32" s="15"/>
      <c r="C32" s="15"/>
      <c r="D32" s="15" t="s">
        <v>70</v>
      </c>
      <c r="E32" s="204" t="s">
        <v>71</v>
      </c>
      <c r="F32" s="99"/>
      <c r="G32" s="19">
        <f>SUM(G33:G35)</f>
        <v>1550000</v>
      </c>
      <c r="H32" s="19">
        <f>SUM(H33:H37)</f>
        <v>2650000</v>
      </c>
      <c r="I32" s="19">
        <v>2560845</v>
      </c>
      <c r="J32" s="145">
        <f t="shared" si="9"/>
        <v>0.9663566037735849</v>
      </c>
    </row>
    <row r="33" spans="1:10" s="2" customFormat="1" x14ac:dyDescent="0.3">
      <c r="A33" s="69" t="s">
        <v>174</v>
      </c>
      <c r="B33" s="15"/>
      <c r="C33" s="15"/>
      <c r="D33" s="15"/>
      <c r="E33" s="204" t="s">
        <v>72</v>
      </c>
      <c r="F33" s="99"/>
      <c r="G33" s="19">
        <v>60000</v>
      </c>
      <c r="H33" s="19">
        <v>60000</v>
      </c>
      <c r="I33" s="19"/>
      <c r="J33" s="145">
        <f t="shared" si="9"/>
        <v>0</v>
      </c>
    </row>
    <row r="34" spans="1:10" s="2" customFormat="1" x14ac:dyDescent="0.3">
      <c r="A34" s="69" t="s">
        <v>175</v>
      </c>
      <c r="B34" s="15"/>
      <c r="C34" s="15"/>
      <c r="D34" s="15"/>
      <c r="E34" s="204" t="s">
        <v>73</v>
      </c>
      <c r="F34" s="99"/>
      <c r="G34" s="19">
        <v>1440000</v>
      </c>
      <c r="H34" s="19">
        <v>1440000</v>
      </c>
      <c r="I34" s="19"/>
      <c r="J34" s="145">
        <f t="shared" si="9"/>
        <v>0</v>
      </c>
    </row>
    <row r="35" spans="1:10" s="2" customFormat="1" x14ac:dyDescent="0.3">
      <c r="A35" s="69" t="s">
        <v>176</v>
      </c>
      <c r="B35" s="15"/>
      <c r="C35" s="15"/>
      <c r="D35" s="15"/>
      <c r="E35" s="204" t="s">
        <v>74</v>
      </c>
      <c r="F35" s="99"/>
      <c r="G35" s="19">
        <v>50000</v>
      </c>
      <c r="H35" s="19">
        <v>50000</v>
      </c>
      <c r="I35" s="19"/>
      <c r="J35" s="145">
        <f t="shared" si="9"/>
        <v>0</v>
      </c>
    </row>
    <row r="36" spans="1:10" s="2" customFormat="1" x14ac:dyDescent="0.3">
      <c r="A36" s="69" t="s">
        <v>177</v>
      </c>
      <c r="B36" s="15"/>
      <c r="C36" s="15"/>
      <c r="D36" s="15"/>
      <c r="E36" s="204" t="s">
        <v>231</v>
      </c>
      <c r="F36" s="99"/>
      <c r="G36" s="19">
        <v>0</v>
      </c>
      <c r="H36" s="19">
        <v>500000</v>
      </c>
      <c r="I36" s="19"/>
      <c r="J36" s="145">
        <f t="shared" si="9"/>
        <v>0</v>
      </c>
    </row>
    <row r="37" spans="1:10" s="2" customFormat="1" x14ac:dyDescent="0.3">
      <c r="A37" s="69" t="s">
        <v>178</v>
      </c>
      <c r="B37" s="15"/>
      <c r="C37" s="15"/>
      <c r="D37" s="15"/>
      <c r="E37" s="204" t="s">
        <v>232</v>
      </c>
      <c r="F37" s="99"/>
      <c r="G37" s="19">
        <v>0</v>
      </c>
      <c r="H37" s="19">
        <v>600000</v>
      </c>
      <c r="I37" s="19"/>
      <c r="J37" s="145">
        <f t="shared" si="9"/>
        <v>0</v>
      </c>
    </row>
    <row r="38" spans="1:10" s="2" customFormat="1" x14ac:dyDescent="0.3">
      <c r="A38" s="69" t="s">
        <v>179</v>
      </c>
      <c r="B38" s="15"/>
      <c r="C38" s="15"/>
      <c r="D38" s="15" t="s">
        <v>75</v>
      </c>
      <c r="E38" s="204" t="s">
        <v>76</v>
      </c>
      <c r="F38" s="104"/>
      <c r="G38" s="19">
        <v>100000</v>
      </c>
      <c r="H38" s="19">
        <v>100000</v>
      </c>
      <c r="I38" s="19">
        <v>95798</v>
      </c>
      <c r="J38" s="145">
        <f t="shared" si="9"/>
        <v>0.95798000000000005</v>
      </c>
    </row>
    <row r="39" spans="1:10" s="2" customFormat="1" x14ac:dyDescent="0.3">
      <c r="A39" s="69" t="s">
        <v>180</v>
      </c>
      <c r="B39" s="15"/>
      <c r="C39" s="15" t="s">
        <v>77</v>
      </c>
      <c r="D39" s="23"/>
      <c r="E39" s="204" t="s">
        <v>78</v>
      </c>
      <c r="F39" s="104"/>
      <c r="G39" s="19">
        <f>SUM(G40+G41+G42+G43)</f>
        <v>13415000</v>
      </c>
      <c r="H39" s="19">
        <f>SUM(H40+H41+H42+H43)</f>
        <v>13400000</v>
      </c>
      <c r="I39" s="19">
        <f>SUM(I40+I41+I42+I43)</f>
        <v>10829332</v>
      </c>
      <c r="J39" s="145">
        <f t="shared" si="9"/>
        <v>0.80815910447761197</v>
      </c>
    </row>
    <row r="40" spans="1:10" s="2" customFormat="1" ht="16.2" customHeight="1" x14ac:dyDescent="0.3">
      <c r="A40" s="69" t="s">
        <v>181</v>
      </c>
      <c r="B40" s="15"/>
      <c r="C40" s="15"/>
      <c r="D40" s="2" t="s">
        <v>79</v>
      </c>
      <c r="E40" s="204" t="s">
        <v>80</v>
      </c>
      <c r="F40" s="103"/>
      <c r="G40" s="19">
        <v>400000</v>
      </c>
      <c r="H40" s="19">
        <v>500000</v>
      </c>
      <c r="I40" s="19">
        <v>361296</v>
      </c>
      <c r="J40" s="145">
        <f t="shared" si="9"/>
        <v>0.72259200000000001</v>
      </c>
    </row>
    <row r="41" spans="1:10" s="2" customFormat="1" x14ac:dyDescent="0.3">
      <c r="A41" s="69" t="s">
        <v>182</v>
      </c>
      <c r="B41" s="15"/>
      <c r="C41" s="15"/>
      <c r="D41" s="2" t="s">
        <v>81</v>
      </c>
      <c r="E41" s="204" t="s">
        <v>82</v>
      </c>
      <c r="F41" s="103"/>
      <c r="G41" s="19">
        <v>300000</v>
      </c>
      <c r="H41" s="19">
        <v>0</v>
      </c>
      <c r="I41" s="19">
        <v>0</v>
      </c>
      <c r="J41" s="145"/>
    </row>
    <row r="42" spans="1:10" s="2" customFormat="1" x14ac:dyDescent="0.3">
      <c r="A42" s="69" t="s">
        <v>183</v>
      </c>
      <c r="B42" s="15"/>
      <c r="C42" s="15"/>
      <c r="D42" s="2" t="s">
        <v>83</v>
      </c>
      <c r="E42" s="204" t="s">
        <v>84</v>
      </c>
      <c r="F42" s="103"/>
      <c r="G42" s="19">
        <v>1800000</v>
      </c>
      <c r="H42" s="19">
        <v>2000000</v>
      </c>
      <c r="I42" s="19">
        <v>1810000</v>
      </c>
      <c r="J42" s="145">
        <f t="shared" si="9"/>
        <v>0.90500000000000003</v>
      </c>
    </row>
    <row r="43" spans="1:10" s="2" customFormat="1" x14ac:dyDescent="0.3">
      <c r="A43" s="69" t="s">
        <v>185</v>
      </c>
      <c r="B43" s="15"/>
      <c r="C43" s="15"/>
      <c r="D43" s="2" t="s">
        <v>85</v>
      </c>
      <c r="E43" s="204" t="s">
        <v>86</v>
      </c>
      <c r="F43" s="103"/>
      <c r="G43" s="19">
        <f>SUM(G44:G53)</f>
        <v>10915000</v>
      </c>
      <c r="H43" s="19">
        <f>SUM(H44:H53)</f>
        <v>10900000</v>
      </c>
      <c r="I43" s="19">
        <v>8658036</v>
      </c>
      <c r="J43" s="145">
        <f t="shared" si="9"/>
        <v>0.79431522935779819</v>
      </c>
    </row>
    <row r="44" spans="1:10" s="2" customFormat="1" x14ac:dyDescent="0.3">
      <c r="A44" s="69" t="s">
        <v>186</v>
      </c>
      <c r="B44" s="15"/>
      <c r="C44" s="15"/>
      <c r="E44" s="204" t="s">
        <v>103</v>
      </c>
      <c r="F44" s="103"/>
      <c r="G44" s="19">
        <v>600000</v>
      </c>
      <c r="H44" s="19">
        <v>600000</v>
      </c>
      <c r="I44" s="19"/>
      <c r="J44" s="145">
        <f t="shared" si="9"/>
        <v>0</v>
      </c>
    </row>
    <row r="45" spans="1:10" s="2" customFormat="1" x14ac:dyDescent="0.3">
      <c r="A45" s="69" t="s">
        <v>187</v>
      </c>
      <c r="B45" s="15"/>
      <c r="C45" s="15"/>
      <c r="E45" s="204" t="s">
        <v>110</v>
      </c>
      <c r="F45" s="103"/>
      <c r="G45" s="19">
        <v>6500000</v>
      </c>
      <c r="H45" s="19">
        <v>7000000</v>
      </c>
      <c r="I45" s="19"/>
      <c r="J45" s="145">
        <f t="shared" si="9"/>
        <v>0</v>
      </c>
    </row>
    <row r="46" spans="1:10" s="2" customFormat="1" x14ac:dyDescent="0.3">
      <c r="A46" s="69" t="s">
        <v>188</v>
      </c>
      <c r="B46" s="15"/>
      <c r="C46" s="15"/>
      <c r="E46" s="204" t="s">
        <v>108</v>
      </c>
      <c r="F46" s="103"/>
      <c r="G46" s="19">
        <v>600000</v>
      </c>
      <c r="H46" s="19">
        <v>600000</v>
      </c>
      <c r="I46" s="19"/>
      <c r="J46" s="145">
        <f t="shared" si="9"/>
        <v>0</v>
      </c>
    </row>
    <row r="47" spans="1:10" s="2" customFormat="1" x14ac:dyDescent="0.3">
      <c r="A47" s="69" t="s">
        <v>189</v>
      </c>
      <c r="B47" s="15"/>
      <c r="C47" s="15"/>
      <c r="E47" s="204" t="s">
        <v>109</v>
      </c>
      <c r="F47" s="103"/>
      <c r="G47" s="19">
        <v>500000</v>
      </c>
      <c r="H47" s="19">
        <v>700000</v>
      </c>
      <c r="I47" s="19"/>
      <c r="J47" s="145">
        <f t="shared" si="9"/>
        <v>0</v>
      </c>
    </row>
    <row r="48" spans="1:10" s="2" customFormat="1" x14ac:dyDescent="0.3">
      <c r="A48" s="69" t="s">
        <v>190</v>
      </c>
      <c r="B48" s="15"/>
      <c r="C48" s="15"/>
      <c r="E48" s="204" t="s">
        <v>104</v>
      </c>
      <c r="F48" s="103"/>
      <c r="G48" s="19">
        <f>78750*4</f>
        <v>315000</v>
      </c>
      <c r="H48" s="19">
        <v>0</v>
      </c>
      <c r="I48" s="19"/>
      <c r="J48" s="145"/>
    </row>
    <row r="49" spans="1:10" s="2" customFormat="1" x14ac:dyDescent="0.3">
      <c r="A49" s="69" t="s">
        <v>191</v>
      </c>
      <c r="B49" s="15"/>
      <c r="C49" s="15"/>
      <c r="E49" s="204" t="s">
        <v>112</v>
      </c>
      <c r="F49" s="103"/>
      <c r="G49" s="19">
        <f>100000*4</f>
        <v>400000</v>
      </c>
      <c r="H49" s="19">
        <v>0</v>
      </c>
      <c r="I49" s="19"/>
      <c r="J49" s="145"/>
    </row>
    <row r="50" spans="1:10" s="2" customFormat="1" x14ac:dyDescent="0.3">
      <c r="A50" s="69" t="s">
        <v>192</v>
      </c>
      <c r="B50" s="15"/>
      <c r="C50" s="15"/>
      <c r="E50" s="32" t="s">
        <v>114</v>
      </c>
      <c r="F50" s="103"/>
      <c r="G50" s="19">
        <v>600000</v>
      </c>
      <c r="H50" s="19">
        <v>600000</v>
      </c>
      <c r="I50" s="19"/>
      <c r="J50" s="145">
        <f t="shared" si="9"/>
        <v>0</v>
      </c>
    </row>
    <row r="51" spans="1:10" s="2" customFormat="1" x14ac:dyDescent="0.3">
      <c r="A51" s="69" t="s">
        <v>193</v>
      </c>
      <c r="B51" s="15"/>
      <c r="C51" s="15"/>
      <c r="E51" s="32" t="s">
        <v>115</v>
      </c>
      <c r="F51" s="103"/>
      <c r="G51" s="19">
        <v>700000</v>
      </c>
      <c r="H51" s="19">
        <v>700000</v>
      </c>
      <c r="I51" s="19"/>
      <c r="J51" s="145">
        <f t="shared" si="9"/>
        <v>0</v>
      </c>
    </row>
    <row r="52" spans="1:10" s="2" customFormat="1" x14ac:dyDescent="0.3">
      <c r="A52" s="69" t="s">
        <v>194</v>
      </c>
      <c r="B52" s="15"/>
      <c r="C52" s="15"/>
      <c r="E52" s="32" t="s">
        <v>116</v>
      </c>
      <c r="F52" s="103"/>
      <c r="G52" s="19">
        <v>200000</v>
      </c>
      <c r="H52" s="19">
        <v>200000</v>
      </c>
      <c r="I52" s="19"/>
      <c r="J52" s="145">
        <f t="shared" si="9"/>
        <v>0</v>
      </c>
    </row>
    <row r="53" spans="1:10" s="2" customFormat="1" x14ac:dyDescent="0.3">
      <c r="A53" s="69" t="s">
        <v>195</v>
      </c>
      <c r="B53" s="15"/>
      <c r="C53" s="15"/>
      <c r="E53" s="32" t="s">
        <v>117</v>
      </c>
      <c r="F53" s="103"/>
      <c r="G53" s="19">
        <v>500000</v>
      </c>
      <c r="H53" s="19">
        <v>500000</v>
      </c>
      <c r="I53" s="19"/>
      <c r="J53" s="145">
        <f t="shared" si="9"/>
        <v>0</v>
      </c>
    </row>
    <row r="54" spans="1:10" s="2" customFormat="1" x14ac:dyDescent="0.3">
      <c r="A54" s="69" t="s">
        <v>196</v>
      </c>
      <c r="B54" s="15"/>
      <c r="C54" s="15" t="s">
        <v>87</v>
      </c>
      <c r="E54" s="204" t="s">
        <v>88</v>
      </c>
      <c r="F54" s="103"/>
      <c r="G54" s="19">
        <f t="shared" ref="G54:I54" si="11">SUM(G55)</f>
        <v>800000</v>
      </c>
      <c r="H54" s="19">
        <f t="shared" si="11"/>
        <v>800000</v>
      </c>
      <c r="I54" s="19">
        <f t="shared" si="11"/>
        <v>353047</v>
      </c>
      <c r="J54" s="145">
        <f t="shared" si="9"/>
        <v>0.44130875000000003</v>
      </c>
    </row>
    <row r="55" spans="1:10" s="2" customFormat="1" x14ac:dyDescent="0.3">
      <c r="A55" s="69" t="s">
        <v>197</v>
      </c>
      <c r="B55" s="15"/>
      <c r="C55" s="15"/>
      <c r="D55" s="2" t="s">
        <v>89</v>
      </c>
      <c r="E55" s="83" t="s">
        <v>90</v>
      </c>
      <c r="F55" s="105"/>
      <c r="G55" s="19">
        <v>800000</v>
      </c>
      <c r="H55" s="19">
        <v>800000</v>
      </c>
      <c r="I55" s="19">
        <v>353047</v>
      </c>
      <c r="J55" s="145">
        <f t="shared" si="9"/>
        <v>0.44130875000000003</v>
      </c>
    </row>
    <row r="56" spans="1:10" s="2" customFormat="1" x14ac:dyDescent="0.3">
      <c r="A56" s="69" t="s">
        <v>198</v>
      </c>
      <c r="B56" s="15"/>
      <c r="C56" s="15" t="s">
        <v>91</v>
      </c>
      <c r="E56" s="83" t="s">
        <v>92</v>
      </c>
      <c r="F56" s="105"/>
      <c r="G56" s="19">
        <f>SUM(G57:G58)</f>
        <v>1501000</v>
      </c>
      <c r="H56" s="19">
        <f>SUM(H57:H58)</f>
        <v>1855000</v>
      </c>
      <c r="I56" s="19">
        <f t="shared" ref="I56" si="12">SUM(I57:I58)</f>
        <v>1686183</v>
      </c>
      <c r="J56" s="145">
        <f t="shared" si="9"/>
        <v>0.90899353099730462</v>
      </c>
    </row>
    <row r="57" spans="1:10" s="2" customFormat="1" x14ac:dyDescent="0.3">
      <c r="A57" s="69" t="s">
        <v>199</v>
      </c>
      <c r="B57" s="15"/>
      <c r="C57" s="15"/>
      <c r="D57" s="2" t="s">
        <v>93</v>
      </c>
      <c r="E57" s="83" t="s">
        <v>94</v>
      </c>
      <c r="F57" s="105"/>
      <c r="G57" s="19">
        <v>1500000</v>
      </c>
      <c r="H57" s="19">
        <v>1854000</v>
      </c>
      <c r="I57" s="19">
        <v>1686178</v>
      </c>
      <c r="J57" s="145">
        <f t="shared" si="9"/>
        <v>0.90948112189859764</v>
      </c>
    </row>
    <row r="58" spans="1:10" s="2" customFormat="1" x14ac:dyDescent="0.3">
      <c r="A58" s="69" t="s">
        <v>200</v>
      </c>
      <c r="B58" s="15"/>
      <c r="C58" s="15"/>
      <c r="D58" s="2" t="s">
        <v>95</v>
      </c>
      <c r="E58" s="83" t="s">
        <v>96</v>
      </c>
      <c r="F58" s="105"/>
      <c r="G58" s="19">
        <v>1000</v>
      </c>
      <c r="H58" s="19">
        <v>1000</v>
      </c>
      <c r="I58" s="19">
        <v>5</v>
      </c>
      <c r="J58" s="145">
        <f t="shared" si="9"/>
        <v>5.0000000000000001E-3</v>
      </c>
    </row>
    <row r="59" spans="1:10" s="2" customFormat="1" x14ac:dyDescent="0.3">
      <c r="A59" s="69" t="s">
        <v>201</v>
      </c>
      <c r="B59" s="5" t="s">
        <v>119</v>
      </c>
      <c r="C59" s="5" t="s">
        <v>120</v>
      </c>
      <c r="D59" s="5"/>
      <c r="E59" s="5"/>
      <c r="F59" s="106"/>
      <c r="G59" s="38">
        <f>SUM(G60:G63)</f>
        <v>228600</v>
      </c>
      <c r="H59" s="38">
        <f>SUM(H60:H63)</f>
        <v>610000</v>
      </c>
      <c r="I59" s="38">
        <f t="shared" ref="I59" si="13">SUM(I60:I63)</f>
        <v>178000</v>
      </c>
      <c r="J59" s="152">
        <f t="shared" si="9"/>
        <v>0.29180327868852457</v>
      </c>
    </row>
    <row r="60" spans="1:10" s="2" customFormat="1" x14ac:dyDescent="0.3">
      <c r="A60" s="69" t="s">
        <v>202</v>
      </c>
      <c r="C60" s="2" t="s">
        <v>235</v>
      </c>
      <c r="E60" s="2" t="s">
        <v>236</v>
      </c>
      <c r="F60" s="107"/>
      <c r="G60" s="87">
        <v>0</v>
      </c>
      <c r="H60" s="87">
        <v>150000</v>
      </c>
      <c r="I60" s="87">
        <v>0</v>
      </c>
      <c r="J60" s="145">
        <f t="shared" si="9"/>
        <v>0</v>
      </c>
    </row>
    <row r="61" spans="1:10" s="2" customFormat="1" x14ac:dyDescent="0.3">
      <c r="A61" s="69" t="s">
        <v>203</v>
      </c>
      <c r="C61" s="2" t="s">
        <v>137</v>
      </c>
      <c r="E61" s="2" t="s">
        <v>138</v>
      </c>
      <c r="F61" s="107"/>
      <c r="G61" s="57">
        <v>150000</v>
      </c>
      <c r="H61" s="57">
        <v>300000</v>
      </c>
      <c r="I61" s="57">
        <v>140157</v>
      </c>
      <c r="J61" s="145">
        <f t="shared" si="9"/>
        <v>0.46718999999999999</v>
      </c>
    </row>
    <row r="62" spans="1:10" s="2" customFormat="1" x14ac:dyDescent="0.3">
      <c r="A62" s="69" t="s">
        <v>204</v>
      </c>
      <c r="B62" s="5"/>
      <c r="C62" s="15" t="s">
        <v>121</v>
      </c>
      <c r="D62" s="5"/>
      <c r="E62" s="15" t="s">
        <v>122</v>
      </c>
      <c r="F62" s="106"/>
      <c r="G62" s="57">
        <v>30000</v>
      </c>
      <c r="H62" s="57">
        <v>30000</v>
      </c>
      <c r="I62" s="57">
        <v>0</v>
      </c>
      <c r="J62" s="145">
        <f t="shared" si="9"/>
        <v>0</v>
      </c>
    </row>
    <row r="63" spans="1:10" s="2" customFormat="1" x14ac:dyDescent="0.3">
      <c r="A63" s="69" t="s">
        <v>205</v>
      </c>
      <c r="B63" s="5"/>
      <c r="C63" s="15" t="s">
        <v>123</v>
      </c>
      <c r="D63" s="5"/>
      <c r="E63" s="15" t="s">
        <v>124</v>
      </c>
      <c r="F63" s="108"/>
      <c r="G63" s="58">
        <v>48600</v>
      </c>
      <c r="H63" s="58">
        <v>130000</v>
      </c>
      <c r="I63" s="58">
        <v>37843</v>
      </c>
      <c r="J63" s="145">
        <f t="shared" si="9"/>
        <v>0.29110000000000003</v>
      </c>
    </row>
    <row r="64" spans="1:10" s="2" customFormat="1" ht="26.4" customHeight="1" x14ac:dyDescent="0.3">
      <c r="A64" s="69" t="s">
        <v>206</v>
      </c>
      <c r="B64" s="243" t="s">
        <v>30</v>
      </c>
      <c r="C64" s="244"/>
      <c r="D64" s="244"/>
      <c r="E64" s="244"/>
      <c r="F64" s="245"/>
      <c r="G64" s="39">
        <f>G65</f>
        <v>2500000</v>
      </c>
      <c r="H64" s="39">
        <f>H65</f>
        <v>2500000</v>
      </c>
      <c r="I64" s="39">
        <f t="shared" ref="I64:J64" si="14">I65</f>
        <v>1259818</v>
      </c>
      <c r="J64" s="146">
        <f t="shared" si="14"/>
        <v>0.50392720000000002</v>
      </c>
    </row>
    <row r="65" spans="1:10" s="2" customFormat="1" x14ac:dyDescent="0.3">
      <c r="A65" s="69" t="s">
        <v>212</v>
      </c>
      <c r="B65" s="16" t="s">
        <v>18</v>
      </c>
      <c r="C65" s="235" t="s">
        <v>19</v>
      </c>
      <c r="D65" s="235"/>
      <c r="E65" s="235"/>
      <c r="F65" s="103"/>
      <c r="G65" s="19">
        <f t="shared" ref="G65:J65" si="15">SUM(G66)</f>
        <v>2500000</v>
      </c>
      <c r="H65" s="19">
        <f t="shared" si="15"/>
        <v>2500000</v>
      </c>
      <c r="I65" s="19">
        <f t="shared" si="15"/>
        <v>1259818</v>
      </c>
      <c r="J65" s="145">
        <f t="shared" si="15"/>
        <v>0.50392720000000002</v>
      </c>
    </row>
    <row r="66" spans="1:10" s="2" customFormat="1" x14ac:dyDescent="0.3">
      <c r="A66" s="69" t="s">
        <v>213</v>
      </c>
      <c r="B66" s="15"/>
      <c r="C66" s="15"/>
      <c r="D66" s="2" t="s">
        <v>97</v>
      </c>
      <c r="E66" s="204" t="s">
        <v>98</v>
      </c>
      <c r="F66" s="103"/>
      <c r="G66" s="19">
        <f>G67</f>
        <v>2500000</v>
      </c>
      <c r="H66" s="19">
        <f>H67</f>
        <v>2500000</v>
      </c>
      <c r="I66" s="19">
        <f t="shared" ref="I66:J66" si="16">I67</f>
        <v>1259818</v>
      </c>
      <c r="J66" s="145">
        <f t="shared" si="16"/>
        <v>0.50392720000000002</v>
      </c>
    </row>
    <row r="67" spans="1:10" s="2" customFormat="1" x14ac:dyDescent="0.3">
      <c r="A67" s="69" t="s">
        <v>214</v>
      </c>
      <c r="B67" s="15"/>
      <c r="C67" s="15"/>
      <c r="E67" s="32" t="s">
        <v>113</v>
      </c>
      <c r="F67" s="103"/>
      <c r="G67" s="19">
        <v>2500000</v>
      </c>
      <c r="H67" s="19">
        <v>2500000</v>
      </c>
      <c r="I67" s="19">
        <v>1259818</v>
      </c>
      <c r="J67" s="145">
        <f>I67/H67</f>
        <v>0.50392720000000002</v>
      </c>
    </row>
    <row r="68" spans="1:10" ht="40.35" customHeight="1" x14ac:dyDescent="0.3">
      <c r="A68" s="69" t="s">
        <v>215</v>
      </c>
      <c r="B68" s="232" t="s">
        <v>160</v>
      </c>
      <c r="C68" s="233"/>
      <c r="D68" s="233"/>
      <c r="E68" s="234"/>
      <c r="F68" s="109"/>
      <c r="G68" s="122">
        <f>G69+G73+G77</f>
        <v>1643731</v>
      </c>
      <c r="H68" s="122">
        <f>H69+H73++H75+H77</f>
        <v>1643731</v>
      </c>
      <c r="I68" s="122">
        <f>I69+I73+I75+I77</f>
        <v>1643731</v>
      </c>
      <c r="J68" s="147">
        <f>I68/H68</f>
        <v>1</v>
      </c>
    </row>
    <row r="69" spans="1:10" x14ac:dyDescent="0.3">
      <c r="A69" s="69" t="s">
        <v>216</v>
      </c>
      <c r="B69" s="73" t="s">
        <v>12</v>
      </c>
      <c r="C69" s="41" t="s">
        <v>13</v>
      </c>
      <c r="D69" s="42"/>
      <c r="E69" s="89"/>
      <c r="F69" s="110"/>
      <c r="G69" s="123">
        <f>G70</f>
        <v>1030074</v>
      </c>
      <c r="H69" s="123">
        <f>H70</f>
        <v>1030074</v>
      </c>
      <c r="I69" s="123">
        <f t="shared" ref="I69:J69" si="17">I70</f>
        <v>1030074</v>
      </c>
      <c r="J69" s="152">
        <f t="shared" si="17"/>
        <v>1</v>
      </c>
    </row>
    <row r="70" spans="1:10" x14ac:dyDescent="0.3">
      <c r="A70" s="69" t="s">
        <v>217</v>
      </c>
      <c r="B70" s="74"/>
      <c r="C70" s="43" t="s">
        <v>127</v>
      </c>
      <c r="D70" s="43"/>
      <c r="E70" s="79" t="s">
        <v>128</v>
      </c>
      <c r="F70" s="111"/>
      <c r="G70" s="124">
        <f>SUM(G71:G72)</f>
        <v>1030074</v>
      </c>
      <c r="H70" s="124">
        <f>SUM(H71:H72)</f>
        <v>1030074</v>
      </c>
      <c r="I70" s="124">
        <f t="shared" ref="I70" si="18">SUM(I71:I72)</f>
        <v>1030074</v>
      </c>
      <c r="J70" s="145">
        <f>I70/H70</f>
        <v>1</v>
      </c>
    </row>
    <row r="71" spans="1:10" x14ac:dyDescent="0.3">
      <c r="A71" s="69" t="s">
        <v>218</v>
      </c>
      <c r="B71" s="74"/>
      <c r="C71" s="43"/>
      <c r="D71" s="43" t="s">
        <v>129</v>
      </c>
      <c r="E71" s="79" t="s">
        <v>130</v>
      </c>
      <c r="F71" s="111"/>
      <c r="G71" s="19">
        <v>433649</v>
      </c>
      <c r="H71" s="19">
        <v>433649</v>
      </c>
      <c r="I71" s="19">
        <v>433649</v>
      </c>
      <c r="J71" s="145">
        <f>I71/H71</f>
        <v>1</v>
      </c>
    </row>
    <row r="72" spans="1:10" x14ac:dyDescent="0.3">
      <c r="A72" s="69" t="s">
        <v>219</v>
      </c>
      <c r="B72" s="74"/>
      <c r="C72" s="43"/>
      <c r="D72" s="43" t="s">
        <v>131</v>
      </c>
      <c r="E72" s="79" t="s">
        <v>132</v>
      </c>
      <c r="F72" s="111"/>
      <c r="G72" s="19">
        <v>596425</v>
      </c>
      <c r="H72" s="19">
        <v>596425</v>
      </c>
      <c r="I72" s="19">
        <v>596425</v>
      </c>
      <c r="J72" s="145">
        <f>I72/H72</f>
        <v>1</v>
      </c>
    </row>
    <row r="73" spans="1:10" x14ac:dyDescent="0.3">
      <c r="A73" s="69" t="s">
        <v>220</v>
      </c>
      <c r="B73" s="73" t="s">
        <v>14</v>
      </c>
      <c r="C73" s="41" t="s">
        <v>15</v>
      </c>
      <c r="D73" s="42"/>
      <c r="E73" s="90"/>
      <c r="F73" s="112"/>
      <c r="G73" s="123">
        <f>SUM(G74:G74)</f>
        <v>393178</v>
      </c>
      <c r="H73" s="123">
        <f>SUM(H74:H74)</f>
        <v>393178</v>
      </c>
      <c r="I73" s="123">
        <f t="shared" ref="I73:J73" si="19">SUM(I74:I74)</f>
        <v>393178</v>
      </c>
      <c r="J73" s="152">
        <f t="shared" si="19"/>
        <v>1</v>
      </c>
    </row>
    <row r="74" spans="1:10" x14ac:dyDescent="0.3">
      <c r="A74" s="69" t="s">
        <v>221</v>
      </c>
      <c r="B74" s="74"/>
      <c r="C74" s="43"/>
      <c r="D74" s="44" t="s">
        <v>56</v>
      </c>
      <c r="E74" s="91"/>
      <c r="F74" s="113"/>
      <c r="G74" s="19">
        <v>393178</v>
      </c>
      <c r="H74" s="19">
        <v>393178</v>
      </c>
      <c r="I74" s="19">
        <v>393178</v>
      </c>
      <c r="J74" s="145">
        <f>I74/H74</f>
        <v>1</v>
      </c>
    </row>
    <row r="75" spans="1:10" s="5" customFormat="1" x14ac:dyDescent="0.3">
      <c r="A75" s="69" t="s">
        <v>222</v>
      </c>
      <c r="B75" s="16" t="s">
        <v>16</v>
      </c>
      <c r="C75" s="16" t="s">
        <v>17</v>
      </c>
      <c r="D75" s="16"/>
      <c r="E75" s="205"/>
      <c r="F75" s="112"/>
      <c r="G75" s="123">
        <f>G76</f>
        <v>0</v>
      </c>
      <c r="H75" s="123">
        <f>H76</f>
        <v>220479</v>
      </c>
      <c r="I75" s="123">
        <f>I76</f>
        <v>220479</v>
      </c>
      <c r="J75" s="152">
        <f>I75/H75</f>
        <v>1</v>
      </c>
    </row>
    <row r="76" spans="1:10" x14ac:dyDescent="0.3">
      <c r="A76" s="69" t="s">
        <v>223</v>
      </c>
      <c r="B76" s="15"/>
      <c r="C76" s="15"/>
      <c r="D76" s="2" t="s">
        <v>95</v>
      </c>
      <c r="E76" s="83" t="s">
        <v>96</v>
      </c>
      <c r="F76" s="113"/>
      <c r="G76" s="19">
        <v>0</v>
      </c>
      <c r="H76" s="19">
        <v>220479</v>
      </c>
      <c r="I76" s="19">
        <v>220479</v>
      </c>
      <c r="J76" s="145">
        <f>I76/H76</f>
        <v>1</v>
      </c>
    </row>
    <row r="77" spans="1:10" x14ac:dyDescent="0.3">
      <c r="A77" s="69" t="s">
        <v>224</v>
      </c>
      <c r="B77" s="84" t="s">
        <v>18</v>
      </c>
      <c r="C77" s="41" t="s">
        <v>100</v>
      </c>
      <c r="D77" s="42"/>
      <c r="E77" s="84"/>
      <c r="F77" s="114"/>
      <c r="G77" s="123">
        <f>G78</f>
        <v>220479</v>
      </c>
      <c r="H77" s="123">
        <f>H78</f>
        <v>0</v>
      </c>
      <c r="I77" s="123">
        <f t="shared" ref="I77" si="20">I78</f>
        <v>0</v>
      </c>
      <c r="J77" s="152">
        <v>0</v>
      </c>
    </row>
    <row r="78" spans="1:10" x14ac:dyDescent="0.3">
      <c r="A78" s="69" t="s">
        <v>225</v>
      </c>
      <c r="B78" s="83"/>
      <c r="C78" s="43"/>
      <c r="D78" s="44" t="s">
        <v>210</v>
      </c>
      <c r="E78" s="83" t="s">
        <v>211</v>
      </c>
      <c r="F78" s="115"/>
      <c r="G78" s="19">
        <v>220479</v>
      </c>
      <c r="H78" s="19">
        <v>0</v>
      </c>
      <c r="I78" s="19">
        <v>0</v>
      </c>
      <c r="J78" s="145">
        <v>0</v>
      </c>
    </row>
    <row r="79" spans="1:10" s="2" customFormat="1" ht="22.95" customHeight="1" x14ac:dyDescent="0.3">
      <c r="A79" s="69" t="s">
        <v>226</v>
      </c>
      <c r="B79" s="51" t="s">
        <v>99</v>
      </c>
      <c r="C79" s="51"/>
      <c r="D79" s="51"/>
      <c r="E79" s="92"/>
      <c r="F79" s="116"/>
      <c r="G79" s="52">
        <f>G8+G64+G68</f>
        <v>182324331</v>
      </c>
      <c r="H79" s="52">
        <f>H8+H64+H68</f>
        <v>186386873</v>
      </c>
      <c r="I79" s="52">
        <f t="shared" ref="I79" si="21">I8+I64+I68</f>
        <v>170858942</v>
      </c>
      <c r="J79" s="148">
        <f>I79/H79</f>
        <v>0.91668978211786412</v>
      </c>
    </row>
    <row r="80" spans="1:10" s="2" customFormat="1" ht="15.6" customHeight="1" x14ac:dyDescent="0.3">
      <c r="A80" s="69" t="s">
        <v>227</v>
      </c>
      <c r="B80" s="75" t="s">
        <v>12</v>
      </c>
      <c r="C80" s="53" t="s">
        <v>13</v>
      </c>
      <c r="D80" s="53"/>
      <c r="E80" s="93"/>
      <c r="F80" s="117"/>
      <c r="G80" s="125">
        <f>G9+G69</f>
        <v>139980074</v>
      </c>
      <c r="H80" s="125">
        <f>H9+H69</f>
        <v>142110074</v>
      </c>
      <c r="I80" s="125">
        <f t="shared" ref="I80" si="22">I9+I69</f>
        <v>133084237</v>
      </c>
      <c r="J80" s="149">
        <f>I80/H80</f>
        <v>0.93648700091451642</v>
      </c>
    </row>
    <row r="81" spans="1:10" s="2" customFormat="1" ht="15.6" customHeight="1" x14ac:dyDescent="0.3">
      <c r="A81" s="69" t="s">
        <v>228</v>
      </c>
      <c r="B81" s="76" t="s">
        <v>14</v>
      </c>
      <c r="C81" s="50" t="s">
        <v>15</v>
      </c>
      <c r="D81" s="50"/>
      <c r="E81" s="94"/>
      <c r="F81" s="112"/>
      <c r="G81" s="126">
        <f>G20+G73</f>
        <v>19329178</v>
      </c>
      <c r="H81" s="126">
        <f>H20+H73</f>
        <v>19441320</v>
      </c>
      <c r="I81" s="126">
        <f t="shared" ref="I81" si="23">I20+I73</f>
        <v>18263811</v>
      </c>
      <c r="J81" s="150">
        <f t="shared" ref="J81:J84" si="24">I81/H81</f>
        <v>0.93943266197974207</v>
      </c>
    </row>
    <row r="82" spans="1:10" s="2" customFormat="1" ht="15.6" customHeight="1" x14ac:dyDescent="0.3">
      <c r="A82" s="69" t="s">
        <v>233</v>
      </c>
      <c r="B82" s="76" t="s">
        <v>16</v>
      </c>
      <c r="C82" s="50" t="s">
        <v>17</v>
      </c>
      <c r="D82" s="50"/>
      <c r="E82" s="94"/>
      <c r="F82" s="112"/>
      <c r="G82" s="126">
        <f>G23</f>
        <v>20066000</v>
      </c>
      <c r="H82" s="126">
        <f>H23+H75</f>
        <v>21725479</v>
      </c>
      <c r="I82" s="126">
        <f>I23+I75</f>
        <v>18073076</v>
      </c>
      <c r="J82" s="150">
        <f t="shared" si="24"/>
        <v>0.83188389079936975</v>
      </c>
    </row>
    <row r="83" spans="1:10" s="5" customFormat="1" ht="15.6" customHeight="1" x14ac:dyDescent="0.3">
      <c r="A83" s="69" t="s">
        <v>234</v>
      </c>
      <c r="B83" s="76" t="s">
        <v>18</v>
      </c>
      <c r="C83" s="50" t="s">
        <v>100</v>
      </c>
      <c r="D83" s="50"/>
      <c r="E83" s="94"/>
      <c r="F83" s="112"/>
      <c r="G83" s="126">
        <f>G65</f>
        <v>2500000</v>
      </c>
      <c r="H83" s="126">
        <f>H65+H77</f>
        <v>2500000</v>
      </c>
      <c r="I83" s="126">
        <f>I65+I77</f>
        <v>1259818</v>
      </c>
      <c r="J83" s="150">
        <f t="shared" si="24"/>
        <v>0.50392720000000002</v>
      </c>
    </row>
    <row r="84" spans="1:10" s="5" customFormat="1" ht="15.6" customHeight="1" x14ac:dyDescent="0.3">
      <c r="A84" s="69" t="s">
        <v>237</v>
      </c>
      <c r="B84" s="77" t="s">
        <v>119</v>
      </c>
      <c r="C84" s="54" t="s">
        <v>120</v>
      </c>
      <c r="D84" s="54"/>
      <c r="E84" s="95"/>
      <c r="F84" s="118"/>
      <c r="G84" s="127">
        <f>G59</f>
        <v>228600</v>
      </c>
      <c r="H84" s="127">
        <f>H59</f>
        <v>610000</v>
      </c>
      <c r="I84" s="127">
        <f>I59</f>
        <v>178000</v>
      </c>
      <c r="J84" s="154">
        <f t="shared" si="24"/>
        <v>0.29180327868852457</v>
      </c>
    </row>
    <row r="85" spans="1:10" s="2" customFormat="1" x14ac:dyDescent="0.3">
      <c r="A85" s="69" t="s">
        <v>462</v>
      </c>
      <c r="B85" s="78" t="s">
        <v>101</v>
      </c>
      <c r="C85" s="29"/>
      <c r="D85" s="29"/>
      <c r="E85" s="29"/>
      <c r="F85" s="119"/>
      <c r="G85" s="128">
        <f>SUM(G80:G84)</f>
        <v>182103852</v>
      </c>
      <c r="H85" s="128">
        <f>SUM(H80:H84)</f>
        <v>186386873</v>
      </c>
      <c r="I85" s="128">
        <f t="shared" ref="I85" si="25">SUM(I80:I84)</f>
        <v>170858942</v>
      </c>
      <c r="J85" s="151">
        <f>I85/H85</f>
        <v>0.91668978211786412</v>
      </c>
    </row>
    <row r="86" spans="1:10" s="2" customFormat="1" ht="16.2" x14ac:dyDescent="0.35">
      <c r="A86" s="69" t="s">
        <v>463</v>
      </c>
      <c r="B86" s="15"/>
      <c r="C86" s="24" t="s">
        <v>102</v>
      </c>
      <c r="D86" s="24"/>
      <c r="E86" s="96"/>
      <c r="F86" s="120">
        <v>23</v>
      </c>
      <c r="G86" s="129"/>
      <c r="H86" s="129"/>
      <c r="I86" s="129"/>
      <c r="J86" s="153"/>
    </row>
    <row r="87" spans="1:10" x14ac:dyDescent="0.3">
      <c r="B87" s="2"/>
      <c r="C87" s="2"/>
      <c r="D87" s="2"/>
      <c r="E87" s="2"/>
      <c r="G87" s="35"/>
    </row>
    <row r="88" spans="1:10" x14ac:dyDescent="0.3">
      <c r="G88" s="35"/>
    </row>
    <row r="89" spans="1:10" x14ac:dyDescent="0.3">
      <c r="G89" s="67"/>
    </row>
  </sheetData>
  <sheetProtection selectLockedCells="1" selectUnlockedCells="1"/>
  <mergeCells count="9">
    <mergeCell ref="B68:E68"/>
    <mergeCell ref="C65:E65"/>
    <mergeCell ref="B1:F1"/>
    <mergeCell ref="B6:E7"/>
    <mergeCell ref="F6:F7"/>
    <mergeCell ref="B8:E8"/>
    <mergeCell ref="B64:F64"/>
    <mergeCell ref="A2:J2"/>
    <mergeCell ref="A3:J3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54" firstPageNumber="0" orientation="portrait" verticalDpi="300" r:id="rId1"/>
  <headerFooter alignWithMargins="0">
    <oddFooter>&amp;C&amp;P. oldal</oddFooter>
  </headerFooter>
  <rowBreaks count="1" manualBreakCount="1">
    <brk id="6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Normal="100" zoomScaleSheetLayoutView="100" workbookViewId="0">
      <pane ySplit="3" topLeftCell="A4" activePane="bottomLeft" state="frozen"/>
      <selection pane="bottomLeft" activeCell="C33" sqref="C33"/>
    </sheetView>
  </sheetViews>
  <sheetFormatPr defaultRowHeight="13.2" x14ac:dyDescent="0.25"/>
  <cols>
    <col min="1" max="1" width="5.5" style="168" customWidth="1"/>
    <col min="2" max="2" width="7.3984375" style="165" customWidth="1"/>
    <col min="3" max="3" width="36.8984375" style="165" customWidth="1"/>
    <col min="4" max="6" width="15.69921875" style="165" customWidth="1"/>
    <col min="7" max="16384" width="8.796875" style="165"/>
  </cols>
  <sheetData>
    <row r="1" spans="1:7" ht="15.6" x14ac:dyDescent="0.3">
      <c r="A1" s="227" t="s">
        <v>0</v>
      </c>
      <c r="B1" s="248"/>
      <c r="C1" s="248"/>
      <c r="D1" s="248"/>
      <c r="E1" s="248"/>
      <c r="F1" s="248"/>
      <c r="G1" s="138"/>
    </row>
    <row r="2" spans="1:7" ht="15.6" x14ac:dyDescent="0.3">
      <c r="A2" s="227" t="s">
        <v>297</v>
      </c>
      <c r="B2" s="248"/>
      <c r="C2" s="248"/>
      <c r="D2" s="248"/>
      <c r="E2" s="248"/>
      <c r="F2" s="248"/>
      <c r="G2" s="138"/>
    </row>
    <row r="3" spans="1:7" ht="15.6" x14ac:dyDescent="0.3">
      <c r="A3" s="249"/>
      <c r="B3" s="248"/>
      <c r="C3" s="248"/>
      <c r="D3" s="248"/>
      <c r="E3" s="248"/>
      <c r="F3" s="248"/>
      <c r="G3" s="138"/>
    </row>
    <row r="4" spans="1:7" ht="26.4" x14ac:dyDescent="0.25">
      <c r="A4" s="177" t="s">
        <v>294</v>
      </c>
      <c r="B4" s="69" t="s">
        <v>155</v>
      </c>
      <c r="C4" s="69" t="s">
        <v>156</v>
      </c>
      <c r="D4" s="69" t="s">
        <v>157</v>
      </c>
      <c r="E4" s="69" t="s">
        <v>158</v>
      </c>
      <c r="F4" s="69" t="s">
        <v>159</v>
      </c>
    </row>
    <row r="5" spans="1:7" ht="18" customHeight="1" x14ac:dyDescent="0.25">
      <c r="A5" s="167" t="s">
        <v>140</v>
      </c>
      <c r="B5" s="246" t="s">
        <v>245</v>
      </c>
      <c r="C5" s="247"/>
      <c r="D5" s="247"/>
      <c r="E5" s="247"/>
      <c r="F5" s="247"/>
    </row>
    <row r="6" spans="1:7" ht="31.2" x14ac:dyDescent="0.25">
      <c r="A6" s="167" t="s">
        <v>141</v>
      </c>
      <c r="B6" s="170" t="s">
        <v>246</v>
      </c>
      <c r="C6" s="170" t="s">
        <v>1</v>
      </c>
      <c r="D6" s="170" t="s">
        <v>247</v>
      </c>
      <c r="E6" s="170" t="s">
        <v>248</v>
      </c>
      <c r="F6" s="170" t="s">
        <v>249</v>
      </c>
    </row>
    <row r="7" spans="1:7" ht="15.6" x14ac:dyDescent="0.25">
      <c r="A7" s="167" t="s">
        <v>142</v>
      </c>
      <c r="B7" s="170">
        <v>1</v>
      </c>
      <c r="C7" s="170">
        <v>2</v>
      </c>
      <c r="D7" s="170">
        <v>3</v>
      </c>
      <c r="E7" s="170">
        <v>4</v>
      </c>
      <c r="F7" s="170">
        <v>5</v>
      </c>
    </row>
    <row r="8" spans="1:7" ht="27.6" x14ac:dyDescent="0.25">
      <c r="A8" s="167" t="s">
        <v>143</v>
      </c>
      <c r="B8" s="171" t="s">
        <v>252</v>
      </c>
      <c r="C8" s="172" t="s">
        <v>253</v>
      </c>
      <c r="D8" s="173">
        <v>154686</v>
      </c>
      <c r="E8" s="173">
        <v>0</v>
      </c>
      <c r="F8" s="173">
        <v>76492</v>
      </c>
    </row>
    <row r="9" spans="1:7" ht="13.8" x14ac:dyDescent="0.25">
      <c r="A9" s="167" t="s">
        <v>144</v>
      </c>
      <c r="B9" s="174" t="s">
        <v>254</v>
      </c>
      <c r="C9" s="175" t="s">
        <v>255</v>
      </c>
      <c r="D9" s="176">
        <v>154686</v>
      </c>
      <c r="E9" s="176">
        <v>0</v>
      </c>
      <c r="F9" s="176">
        <v>76492</v>
      </c>
    </row>
    <row r="10" spans="1:7" ht="27.6" x14ac:dyDescent="0.25">
      <c r="A10" s="167" t="s">
        <v>145</v>
      </c>
      <c r="B10" s="174" t="s">
        <v>256</v>
      </c>
      <c r="C10" s="175" t="s">
        <v>257</v>
      </c>
      <c r="D10" s="176">
        <v>154686</v>
      </c>
      <c r="E10" s="176">
        <v>0</v>
      </c>
      <c r="F10" s="176">
        <v>76492</v>
      </c>
    </row>
    <row r="11" spans="1:7" ht="13.8" x14ac:dyDescent="0.25">
      <c r="A11" s="167" t="s">
        <v>146</v>
      </c>
      <c r="B11" s="171" t="s">
        <v>258</v>
      </c>
      <c r="C11" s="172" t="s">
        <v>259</v>
      </c>
      <c r="D11" s="173">
        <v>218745</v>
      </c>
      <c r="E11" s="173">
        <v>0</v>
      </c>
      <c r="F11" s="173">
        <v>215870</v>
      </c>
    </row>
    <row r="12" spans="1:7" ht="27.6" x14ac:dyDescent="0.25">
      <c r="A12" s="167" t="s">
        <v>147</v>
      </c>
      <c r="B12" s="174" t="s">
        <v>260</v>
      </c>
      <c r="C12" s="175" t="s">
        <v>261</v>
      </c>
      <c r="D12" s="176">
        <v>218745</v>
      </c>
      <c r="E12" s="176">
        <v>0</v>
      </c>
      <c r="F12" s="176">
        <v>215870</v>
      </c>
    </row>
    <row r="13" spans="1:7" ht="13.8" x14ac:dyDescent="0.25">
      <c r="A13" s="167" t="s">
        <v>148</v>
      </c>
      <c r="B13" s="171" t="s">
        <v>262</v>
      </c>
      <c r="C13" s="172" t="s">
        <v>263</v>
      </c>
      <c r="D13" s="173">
        <v>10661815</v>
      </c>
      <c r="E13" s="173">
        <v>0</v>
      </c>
      <c r="F13" s="173">
        <v>15284522</v>
      </c>
    </row>
    <row r="14" spans="1:7" ht="13.8" x14ac:dyDescent="0.25">
      <c r="A14" s="167" t="s">
        <v>149</v>
      </c>
      <c r="B14" s="174" t="s">
        <v>264</v>
      </c>
      <c r="C14" s="175" t="s">
        <v>265</v>
      </c>
      <c r="D14" s="176">
        <v>10661815</v>
      </c>
      <c r="E14" s="176">
        <v>0</v>
      </c>
      <c r="F14" s="176">
        <v>15284522</v>
      </c>
    </row>
    <row r="15" spans="1:7" ht="13.8" x14ac:dyDescent="0.25">
      <c r="A15" s="167" t="s">
        <v>150</v>
      </c>
      <c r="B15" s="174" t="s">
        <v>266</v>
      </c>
      <c r="C15" s="175" t="s">
        <v>267</v>
      </c>
      <c r="D15" s="176">
        <v>10880560</v>
      </c>
      <c r="E15" s="176">
        <v>0</v>
      </c>
      <c r="F15" s="176">
        <v>15500392</v>
      </c>
    </row>
    <row r="16" spans="1:7" ht="13.8" x14ac:dyDescent="0.25">
      <c r="A16" s="167" t="s">
        <v>151</v>
      </c>
      <c r="B16" s="171" t="s">
        <v>268</v>
      </c>
      <c r="C16" s="172" t="s">
        <v>269</v>
      </c>
      <c r="D16" s="173">
        <v>593527</v>
      </c>
      <c r="E16" s="173">
        <v>0</v>
      </c>
      <c r="F16" s="173">
        <v>0</v>
      </c>
    </row>
    <row r="17" spans="1:6" ht="27.6" x14ac:dyDescent="0.25">
      <c r="A17" s="167" t="s">
        <v>152</v>
      </c>
      <c r="B17" s="171" t="s">
        <v>270</v>
      </c>
      <c r="C17" s="172" t="s">
        <v>271</v>
      </c>
      <c r="D17" s="173">
        <v>593527</v>
      </c>
      <c r="E17" s="173">
        <v>0</v>
      </c>
      <c r="F17" s="173">
        <v>0</v>
      </c>
    </row>
    <row r="18" spans="1:6" ht="41.4" x14ac:dyDescent="0.25">
      <c r="A18" s="167" t="s">
        <v>153</v>
      </c>
      <c r="B18" s="171" t="s">
        <v>295</v>
      </c>
      <c r="C18" s="172" t="s">
        <v>296</v>
      </c>
      <c r="D18" s="173">
        <v>0</v>
      </c>
      <c r="E18" s="173">
        <v>0</v>
      </c>
      <c r="F18" s="173">
        <v>28600</v>
      </c>
    </row>
    <row r="19" spans="1:6" ht="27.6" x14ac:dyDescent="0.25">
      <c r="A19" s="167" t="s">
        <v>154</v>
      </c>
      <c r="B19" s="174" t="s">
        <v>272</v>
      </c>
      <c r="C19" s="175" t="s">
        <v>273</v>
      </c>
      <c r="D19" s="176">
        <v>593527</v>
      </c>
      <c r="E19" s="176">
        <v>0</v>
      </c>
      <c r="F19" s="176">
        <v>28600</v>
      </c>
    </row>
    <row r="20" spans="1:6" ht="13.8" x14ac:dyDescent="0.25">
      <c r="A20" s="167" t="s">
        <v>162</v>
      </c>
      <c r="B20" s="174" t="s">
        <v>274</v>
      </c>
      <c r="C20" s="175" t="s">
        <v>275</v>
      </c>
      <c r="D20" s="176">
        <v>593527</v>
      </c>
      <c r="E20" s="176">
        <v>0</v>
      </c>
      <c r="F20" s="176">
        <v>28600</v>
      </c>
    </row>
    <row r="21" spans="1:6" ht="13.8" x14ac:dyDescent="0.25">
      <c r="A21" s="167" t="s">
        <v>163</v>
      </c>
      <c r="B21" s="174" t="s">
        <v>276</v>
      </c>
      <c r="C21" s="175" t="s">
        <v>277</v>
      </c>
      <c r="D21" s="176">
        <v>11628773</v>
      </c>
      <c r="E21" s="176">
        <v>0</v>
      </c>
      <c r="F21" s="176">
        <v>15605484</v>
      </c>
    </row>
    <row r="22" spans="1:6" ht="27.6" x14ac:dyDescent="0.25">
      <c r="A22" s="167" t="s">
        <v>164</v>
      </c>
      <c r="B22" s="171" t="s">
        <v>278</v>
      </c>
      <c r="C22" s="172" t="s">
        <v>279</v>
      </c>
      <c r="D22" s="173">
        <v>10689794</v>
      </c>
      <c r="E22" s="173">
        <v>0</v>
      </c>
      <c r="F22" s="173">
        <v>10689794</v>
      </c>
    </row>
    <row r="23" spans="1:6" ht="13.8" x14ac:dyDescent="0.25">
      <c r="A23" s="167" t="s">
        <v>165</v>
      </c>
      <c r="B23" s="171" t="s">
        <v>280</v>
      </c>
      <c r="C23" s="172" t="s">
        <v>281</v>
      </c>
      <c r="D23" s="173">
        <v>-3152224</v>
      </c>
      <c r="E23" s="173">
        <v>0</v>
      </c>
      <c r="F23" s="173">
        <v>-12293317</v>
      </c>
    </row>
    <row r="24" spans="1:6" ht="13.8" x14ac:dyDescent="0.25">
      <c r="A24" s="167" t="s">
        <v>166</v>
      </c>
      <c r="B24" s="171" t="s">
        <v>282</v>
      </c>
      <c r="C24" s="172" t="s">
        <v>283</v>
      </c>
      <c r="D24" s="173">
        <v>-9141093</v>
      </c>
      <c r="E24" s="173">
        <v>0</v>
      </c>
      <c r="F24" s="173">
        <v>5910046</v>
      </c>
    </row>
    <row r="25" spans="1:6" ht="13.8" x14ac:dyDescent="0.25">
      <c r="A25" s="167" t="s">
        <v>167</v>
      </c>
      <c r="B25" s="174" t="s">
        <v>284</v>
      </c>
      <c r="C25" s="175" t="s">
        <v>285</v>
      </c>
      <c r="D25" s="176">
        <v>-1603523</v>
      </c>
      <c r="E25" s="176">
        <v>0</v>
      </c>
      <c r="F25" s="176">
        <v>4306523</v>
      </c>
    </row>
    <row r="26" spans="1:6" ht="27.6" x14ac:dyDescent="0.25">
      <c r="A26" s="167" t="s">
        <v>168</v>
      </c>
      <c r="B26" s="171" t="s">
        <v>286</v>
      </c>
      <c r="C26" s="172" t="s">
        <v>287</v>
      </c>
      <c r="D26" s="173">
        <v>1643731</v>
      </c>
      <c r="E26" s="173">
        <v>0</v>
      </c>
      <c r="F26" s="173">
        <v>0</v>
      </c>
    </row>
    <row r="27" spans="1:6" ht="27.6" x14ac:dyDescent="0.25">
      <c r="A27" s="167" t="s">
        <v>169</v>
      </c>
      <c r="B27" s="171" t="s">
        <v>288</v>
      </c>
      <c r="C27" s="172" t="s">
        <v>289</v>
      </c>
      <c r="D27" s="173">
        <v>11588565</v>
      </c>
      <c r="E27" s="173">
        <v>0</v>
      </c>
      <c r="F27" s="173">
        <v>11298961</v>
      </c>
    </row>
    <row r="28" spans="1:6" ht="27.6" x14ac:dyDescent="0.25">
      <c r="A28" s="167" t="s">
        <v>170</v>
      </c>
      <c r="B28" s="174" t="s">
        <v>290</v>
      </c>
      <c r="C28" s="175" t="s">
        <v>291</v>
      </c>
      <c r="D28" s="176">
        <v>13232296</v>
      </c>
      <c r="E28" s="176">
        <v>0</v>
      </c>
      <c r="F28" s="176">
        <v>11298961</v>
      </c>
    </row>
    <row r="29" spans="1:6" ht="13.8" x14ac:dyDescent="0.25">
      <c r="A29" s="167" t="s">
        <v>171</v>
      </c>
      <c r="B29" s="174" t="s">
        <v>292</v>
      </c>
      <c r="C29" s="175" t="s">
        <v>293</v>
      </c>
      <c r="D29" s="176">
        <v>11628773</v>
      </c>
      <c r="E29" s="176">
        <v>0</v>
      </c>
      <c r="F29" s="176">
        <v>15605484</v>
      </c>
    </row>
  </sheetData>
  <mergeCells count="4">
    <mergeCell ref="B5:F5"/>
    <mergeCell ref="A1:F1"/>
    <mergeCell ref="A2:F2"/>
    <mergeCell ref="A3:F3"/>
  </mergeCells>
  <pageMargins left="0.7" right="0.7" top="0.75" bottom="0.75" header="0.3" footer="0.3"/>
  <pageSetup paperSize="9" scale="73" orientation="portrait" horizontalDpi="0" verticalDpi="0" r:id="rId1"/>
  <headerFooter>
    <oddHeader>&amp;RÉrték típus: Forint</oddHeader>
    <oddFooter>&amp;LAdatellenőrző kód: 6c-384d-7a-3ca13c4d6d10-3e-3e-225-1f77e5c-32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pane ySplit="6" topLeftCell="A7" activePane="bottomLeft" state="frozen"/>
      <selection pane="bottomLeft" activeCell="D15" sqref="D15"/>
    </sheetView>
  </sheetViews>
  <sheetFormatPr defaultRowHeight="13.2" x14ac:dyDescent="0.25"/>
  <cols>
    <col min="1" max="1" width="5" style="168" customWidth="1"/>
    <col min="2" max="2" width="7.3984375" style="165" customWidth="1"/>
    <col min="3" max="3" width="36.8984375" style="165" customWidth="1"/>
    <col min="4" max="4" width="29.5" style="165" customWidth="1"/>
    <col min="5" max="16384" width="8.796875" style="165"/>
  </cols>
  <sheetData>
    <row r="1" spans="1:5" s="166" customFormat="1" ht="15.6" x14ac:dyDescent="0.3">
      <c r="A1" s="250" t="s">
        <v>0</v>
      </c>
      <c r="B1" s="221"/>
      <c r="C1" s="221"/>
      <c r="D1" s="221"/>
      <c r="E1" s="138"/>
    </row>
    <row r="2" spans="1:5" s="166" customFormat="1" ht="15.6" x14ac:dyDescent="0.3">
      <c r="A2" s="250" t="s">
        <v>461</v>
      </c>
      <c r="B2" s="221"/>
      <c r="C2" s="221"/>
      <c r="D2" s="221"/>
      <c r="E2" s="138"/>
    </row>
    <row r="3" spans="1:5" s="166" customFormat="1" ht="15.6" x14ac:dyDescent="0.3">
      <c r="A3" s="178"/>
      <c r="B3" s="178"/>
      <c r="C3" s="8"/>
      <c r="D3" s="8"/>
      <c r="E3" s="138"/>
    </row>
    <row r="4" spans="1:5" ht="26.4" x14ac:dyDescent="0.25">
      <c r="A4" s="179" t="s">
        <v>161</v>
      </c>
      <c r="B4" s="180" t="s">
        <v>155</v>
      </c>
      <c r="C4" s="69" t="s">
        <v>156</v>
      </c>
      <c r="D4" s="69" t="s">
        <v>157</v>
      </c>
    </row>
    <row r="5" spans="1:5" ht="22.8" customHeight="1" x14ac:dyDescent="0.25">
      <c r="A5" s="167" t="s">
        <v>140</v>
      </c>
      <c r="B5" s="246" t="s">
        <v>298</v>
      </c>
      <c r="C5" s="247"/>
      <c r="D5" s="247"/>
    </row>
    <row r="6" spans="1:5" ht="15.6" x14ac:dyDescent="0.25">
      <c r="A6" s="167" t="s">
        <v>141</v>
      </c>
      <c r="B6" s="170" t="s">
        <v>246</v>
      </c>
      <c r="C6" s="170" t="s">
        <v>1</v>
      </c>
      <c r="D6" s="170" t="s">
        <v>299</v>
      </c>
    </row>
    <row r="7" spans="1:5" ht="15.6" x14ac:dyDescent="0.25">
      <c r="A7" s="167" t="s">
        <v>142</v>
      </c>
      <c r="B7" s="170">
        <v>1</v>
      </c>
      <c r="C7" s="170">
        <v>2</v>
      </c>
      <c r="D7" s="170">
        <v>3</v>
      </c>
    </row>
    <row r="8" spans="1:5" ht="13.8" x14ac:dyDescent="0.25">
      <c r="A8" s="167" t="s">
        <v>143</v>
      </c>
      <c r="B8" s="171" t="s">
        <v>300</v>
      </c>
      <c r="C8" s="172" t="s">
        <v>301</v>
      </c>
      <c r="D8" s="173">
        <v>2655161</v>
      </c>
    </row>
    <row r="9" spans="1:5" ht="13.8" x14ac:dyDescent="0.25">
      <c r="A9" s="167" t="s">
        <v>144</v>
      </c>
      <c r="B9" s="171" t="s">
        <v>250</v>
      </c>
      <c r="C9" s="172" t="s">
        <v>302</v>
      </c>
      <c r="D9" s="173">
        <v>170858942</v>
      </c>
    </row>
    <row r="10" spans="1:5" ht="27.6" x14ac:dyDescent="0.25">
      <c r="A10" s="167" t="s">
        <v>145</v>
      </c>
      <c r="B10" s="174" t="s">
        <v>303</v>
      </c>
      <c r="C10" s="175" t="s">
        <v>304</v>
      </c>
      <c r="D10" s="176">
        <v>-168203781</v>
      </c>
    </row>
    <row r="11" spans="1:5" ht="13.8" x14ac:dyDescent="0.25">
      <c r="A11" s="167" t="s">
        <v>146</v>
      </c>
      <c r="B11" s="171" t="s">
        <v>251</v>
      </c>
      <c r="C11" s="172" t="s">
        <v>305</v>
      </c>
      <c r="D11" s="173">
        <v>183732773</v>
      </c>
    </row>
    <row r="12" spans="1:5" ht="27.6" x14ac:dyDescent="0.25">
      <c r="A12" s="167" t="s">
        <v>147</v>
      </c>
      <c r="B12" s="174" t="s">
        <v>252</v>
      </c>
      <c r="C12" s="175" t="s">
        <v>306</v>
      </c>
      <c r="D12" s="176">
        <v>183732773</v>
      </c>
    </row>
    <row r="13" spans="1:5" ht="13.8" x14ac:dyDescent="0.25">
      <c r="A13" s="167" t="s">
        <v>148</v>
      </c>
      <c r="B13" s="174" t="s">
        <v>307</v>
      </c>
      <c r="C13" s="175" t="s">
        <v>308</v>
      </c>
      <c r="D13" s="176">
        <v>15528992</v>
      </c>
    </row>
    <row r="14" spans="1:5" ht="13.8" x14ac:dyDescent="0.25">
      <c r="A14" s="167" t="s">
        <v>149</v>
      </c>
      <c r="B14" s="174" t="s">
        <v>309</v>
      </c>
      <c r="C14" s="175" t="s">
        <v>310</v>
      </c>
      <c r="D14" s="176">
        <v>15528992</v>
      </c>
    </row>
    <row r="15" spans="1:5" ht="27.6" x14ac:dyDescent="0.25">
      <c r="A15" s="167" t="s">
        <v>150</v>
      </c>
      <c r="B15" s="174" t="s">
        <v>311</v>
      </c>
      <c r="C15" s="175" t="s">
        <v>312</v>
      </c>
      <c r="D15" s="176">
        <v>15528992</v>
      </c>
    </row>
  </sheetData>
  <mergeCells count="3">
    <mergeCell ref="B5:D5"/>
    <mergeCell ref="A1:D1"/>
    <mergeCell ref="A2:D2"/>
  </mergeCells>
  <pageMargins left="0.7" right="0.7" top="0.75" bottom="0.75" header="0.3" footer="0.3"/>
  <headerFooter>
    <oddHeader>&amp;RÉrték típus: Forint</oddHeader>
    <oddFooter>&amp;LAdatellenőrző kód: 6c-384d-7a-3ca13c4d6d10-3e-3e-225-1f77e5c-32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pane ySplit="5" topLeftCell="A6" activePane="bottomLeft" state="frozen"/>
      <selection pane="bottomLeft" activeCell="C30" sqref="C30"/>
    </sheetView>
  </sheetViews>
  <sheetFormatPr defaultRowHeight="13.2" x14ac:dyDescent="0.25"/>
  <cols>
    <col min="1" max="1" width="3.69921875" style="165" customWidth="1"/>
    <col min="2" max="2" width="7.3984375" style="165" customWidth="1"/>
    <col min="3" max="3" width="36.8984375" style="165" customWidth="1"/>
    <col min="4" max="6" width="15.69921875" style="165" customWidth="1"/>
    <col min="7" max="16384" width="8.796875" style="165"/>
  </cols>
  <sheetData>
    <row r="1" spans="1:7" s="166" customFormat="1" ht="15.6" x14ac:dyDescent="0.3">
      <c r="B1" s="252" t="s">
        <v>0</v>
      </c>
      <c r="C1" s="221"/>
      <c r="D1" s="221"/>
      <c r="E1" s="221"/>
      <c r="F1" s="221"/>
      <c r="G1" s="139"/>
    </row>
    <row r="2" spans="1:7" s="166" customFormat="1" ht="15.6" x14ac:dyDescent="0.3">
      <c r="B2" s="251" t="s">
        <v>348</v>
      </c>
      <c r="C2" s="221"/>
      <c r="D2" s="221"/>
      <c r="E2" s="221"/>
      <c r="F2" s="221"/>
      <c r="G2" s="139"/>
    </row>
    <row r="3" spans="1:7" s="166" customFormat="1" ht="15.6" x14ac:dyDescent="0.3">
      <c r="B3" s="181"/>
      <c r="C3" s="181"/>
      <c r="D3" s="181"/>
      <c r="E3" s="181"/>
      <c r="F3" s="139"/>
      <c r="G3" s="139"/>
    </row>
    <row r="4" spans="1:7" ht="21" customHeight="1" x14ac:dyDescent="0.25">
      <c r="A4" s="201" t="s">
        <v>161</v>
      </c>
      <c r="B4" s="191" t="s">
        <v>155</v>
      </c>
      <c r="C4" s="191" t="s">
        <v>156</v>
      </c>
      <c r="D4" s="191" t="s">
        <v>157</v>
      </c>
      <c r="E4" s="191" t="s">
        <v>158</v>
      </c>
      <c r="F4" s="191" t="s">
        <v>159</v>
      </c>
    </row>
    <row r="5" spans="1:7" ht="31.2" x14ac:dyDescent="0.25">
      <c r="A5" s="167" t="s">
        <v>140</v>
      </c>
      <c r="B5" s="183" t="s">
        <v>246</v>
      </c>
      <c r="C5" s="183" t="s">
        <v>1</v>
      </c>
      <c r="D5" s="183" t="s">
        <v>247</v>
      </c>
      <c r="E5" s="183" t="s">
        <v>248</v>
      </c>
      <c r="F5" s="183" t="s">
        <v>249</v>
      </c>
    </row>
    <row r="6" spans="1:7" ht="15.6" x14ac:dyDescent="0.25">
      <c r="A6" s="167" t="s">
        <v>141</v>
      </c>
      <c r="B6" s="183">
        <v>1</v>
      </c>
      <c r="C6" s="183">
        <v>2</v>
      </c>
      <c r="D6" s="183">
        <v>3</v>
      </c>
      <c r="E6" s="183">
        <v>4</v>
      </c>
      <c r="F6" s="183">
        <v>5</v>
      </c>
    </row>
    <row r="7" spans="1:7" ht="27.6" x14ac:dyDescent="0.25">
      <c r="A7" s="167" t="s">
        <v>142</v>
      </c>
      <c r="B7" s="184" t="s">
        <v>313</v>
      </c>
      <c r="C7" s="185" t="s">
        <v>314</v>
      </c>
      <c r="D7" s="186">
        <v>136641373</v>
      </c>
      <c r="E7" s="186">
        <v>0</v>
      </c>
      <c r="F7" s="186">
        <v>172258686</v>
      </c>
    </row>
    <row r="8" spans="1:7" ht="27.6" x14ac:dyDescent="0.25">
      <c r="A8" s="167" t="s">
        <v>143</v>
      </c>
      <c r="B8" s="184" t="s">
        <v>315</v>
      </c>
      <c r="C8" s="185" t="s">
        <v>316</v>
      </c>
      <c r="D8" s="186">
        <v>11926464</v>
      </c>
      <c r="E8" s="186">
        <v>0</v>
      </c>
      <c r="F8" s="186">
        <v>4044880</v>
      </c>
    </row>
    <row r="9" spans="1:7" ht="13.8" x14ac:dyDescent="0.25">
      <c r="A9" s="167" t="s">
        <v>144</v>
      </c>
      <c r="B9" s="184" t="s">
        <v>317</v>
      </c>
      <c r="C9" s="185" t="s">
        <v>318</v>
      </c>
      <c r="D9" s="186">
        <v>4</v>
      </c>
      <c r="E9" s="186">
        <v>0</v>
      </c>
      <c r="F9" s="186">
        <v>254003</v>
      </c>
    </row>
    <row r="10" spans="1:7" ht="27.6" x14ac:dyDescent="0.25">
      <c r="A10" s="167" t="s">
        <v>145</v>
      </c>
      <c r="B10" s="187" t="s">
        <v>319</v>
      </c>
      <c r="C10" s="188" t="s">
        <v>320</v>
      </c>
      <c r="D10" s="189">
        <v>148567841</v>
      </c>
      <c r="E10" s="189">
        <v>0</v>
      </c>
      <c r="F10" s="189">
        <v>176557569</v>
      </c>
    </row>
    <row r="11" spans="1:7" ht="13.8" x14ac:dyDescent="0.25">
      <c r="A11" s="167" t="s">
        <v>146</v>
      </c>
      <c r="B11" s="184" t="s">
        <v>321</v>
      </c>
      <c r="C11" s="185" t="s">
        <v>322</v>
      </c>
      <c r="D11" s="186">
        <v>2062152</v>
      </c>
      <c r="E11" s="186">
        <v>0</v>
      </c>
      <c r="F11" s="186">
        <v>2327392</v>
      </c>
    </row>
    <row r="12" spans="1:7" ht="13.8" x14ac:dyDescent="0.25">
      <c r="A12" s="167" t="s">
        <v>147</v>
      </c>
      <c r="B12" s="184" t="s">
        <v>323</v>
      </c>
      <c r="C12" s="185" t="s">
        <v>324</v>
      </c>
      <c r="D12" s="186">
        <v>11921706</v>
      </c>
      <c r="E12" s="186">
        <v>0</v>
      </c>
      <c r="F12" s="186">
        <v>13949413</v>
      </c>
    </row>
    <row r="13" spans="1:7" ht="13.8" x14ac:dyDescent="0.25">
      <c r="A13" s="167" t="s">
        <v>148</v>
      </c>
      <c r="B13" s="187" t="s">
        <v>311</v>
      </c>
      <c r="C13" s="188" t="s">
        <v>325</v>
      </c>
      <c r="D13" s="189">
        <v>13983858</v>
      </c>
      <c r="E13" s="189">
        <v>0</v>
      </c>
      <c r="F13" s="189">
        <v>16276805</v>
      </c>
    </row>
    <row r="14" spans="1:7" ht="13.8" x14ac:dyDescent="0.25">
      <c r="A14" s="167" t="s">
        <v>149</v>
      </c>
      <c r="B14" s="184" t="s">
        <v>326</v>
      </c>
      <c r="C14" s="185" t="s">
        <v>327</v>
      </c>
      <c r="D14" s="186">
        <v>105038877</v>
      </c>
      <c r="E14" s="186">
        <v>0</v>
      </c>
      <c r="F14" s="186">
        <v>123135661</v>
      </c>
    </row>
    <row r="15" spans="1:7" ht="13.8" x14ac:dyDescent="0.25">
      <c r="A15" s="167" t="s">
        <v>150</v>
      </c>
      <c r="B15" s="184" t="s">
        <v>328</v>
      </c>
      <c r="C15" s="185" t="s">
        <v>329</v>
      </c>
      <c r="D15" s="186">
        <v>18234051</v>
      </c>
      <c r="E15" s="186">
        <v>0</v>
      </c>
      <c r="F15" s="186">
        <v>9735062</v>
      </c>
    </row>
    <row r="16" spans="1:7" ht="13.8" x14ac:dyDescent="0.25">
      <c r="A16" s="167" t="s">
        <v>151</v>
      </c>
      <c r="B16" s="184" t="s">
        <v>330</v>
      </c>
      <c r="C16" s="185" t="s">
        <v>331</v>
      </c>
      <c r="D16" s="186">
        <v>16914749</v>
      </c>
      <c r="E16" s="186">
        <v>0</v>
      </c>
      <c r="F16" s="186">
        <v>18077330</v>
      </c>
    </row>
    <row r="17" spans="1:6" ht="13.8" x14ac:dyDescent="0.25">
      <c r="A17" s="167" t="s">
        <v>152</v>
      </c>
      <c r="B17" s="187" t="s">
        <v>332</v>
      </c>
      <c r="C17" s="188" t="s">
        <v>333</v>
      </c>
      <c r="D17" s="189">
        <v>140187677</v>
      </c>
      <c r="E17" s="189">
        <v>0</v>
      </c>
      <c r="F17" s="189">
        <v>150948053</v>
      </c>
    </row>
    <row r="18" spans="1:6" ht="13.8" x14ac:dyDescent="0.25">
      <c r="A18" s="167" t="s">
        <v>153</v>
      </c>
      <c r="B18" s="187" t="s">
        <v>334</v>
      </c>
      <c r="C18" s="188" t="s">
        <v>335</v>
      </c>
      <c r="D18" s="189">
        <v>97858</v>
      </c>
      <c r="E18" s="189">
        <v>0</v>
      </c>
      <c r="F18" s="189">
        <v>218351</v>
      </c>
    </row>
    <row r="19" spans="1:6" ht="13.8" x14ac:dyDescent="0.25">
      <c r="A19" s="167" t="s">
        <v>154</v>
      </c>
      <c r="B19" s="187" t="s">
        <v>336</v>
      </c>
      <c r="C19" s="188" t="s">
        <v>337</v>
      </c>
      <c r="D19" s="189">
        <v>3439550</v>
      </c>
      <c r="E19" s="189">
        <v>0</v>
      </c>
      <c r="F19" s="189">
        <v>3204323</v>
      </c>
    </row>
    <row r="20" spans="1:6" ht="27.6" x14ac:dyDescent="0.25">
      <c r="A20" s="167" t="s">
        <v>162</v>
      </c>
      <c r="B20" s="187" t="s">
        <v>338</v>
      </c>
      <c r="C20" s="188" t="s">
        <v>339</v>
      </c>
      <c r="D20" s="189">
        <v>-9141102</v>
      </c>
      <c r="E20" s="189">
        <v>0</v>
      </c>
      <c r="F20" s="189">
        <v>5910037</v>
      </c>
    </row>
    <row r="21" spans="1:6" ht="27.6" x14ac:dyDescent="0.25">
      <c r="A21" s="167" t="s">
        <v>163</v>
      </c>
      <c r="B21" s="184" t="s">
        <v>340</v>
      </c>
      <c r="C21" s="185" t="s">
        <v>341</v>
      </c>
      <c r="D21" s="186">
        <v>9</v>
      </c>
      <c r="E21" s="186">
        <v>0</v>
      </c>
      <c r="F21" s="186">
        <v>9</v>
      </c>
    </row>
    <row r="22" spans="1:6" ht="27.6" x14ac:dyDescent="0.25">
      <c r="A22" s="167" t="s">
        <v>164</v>
      </c>
      <c r="B22" s="187" t="s">
        <v>342</v>
      </c>
      <c r="C22" s="188" t="s">
        <v>343</v>
      </c>
      <c r="D22" s="189">
        <v>9</v>
      </c>
      <c r="E22" s="189">
        <v>0</v>
      </c>
      <c r="F22" s="189">
        <v>9</v>
      </c>
    </row>
    <row r="23" spans="1:6" ht="13.8" x14ac:dyDescent="0.25">
      <c r="A23" s="167" t="s">
        <v>165</v>
      </c>
      <c r="B23" s="187" t="s">
        <v>344</v>
      </c>
      <c r="C23" s="188" t="s">
        <v>345</v>
      </c>
      <c r="D23" s="189">
        <v>9</v>
      </c>
      <c r="E23" s="189">
        <v>0</v>
      </c>
      <c r="F23" s="189">
        <v>9</v>
      </c>
    </row>
    <row r="24" spans="1:6" ht="13.8" x14ac:dyDescent="0.25">
      <c r="A24" s="167" t="s">
        <v>166</v>
      </c>
      <c r="B24" s="187" t="s">
        <v>346</v>
      </c>
      <c r="C24" s="188" t="s">
        <v>347</v>
      </c>
      <c r="D24" s="189">
        <v>-9141093</v>
      </c>
      <c r="E24" s="189">
        <v>0</v>
      </c>
      <c r="F24" s="189">
        <v>5910046</v>
      </c>
    </row>
    <row r="25" spans="1:6" x14ac:dyDescent="0.25">
      <c r="A25" s="182"/>
    </row>
  </sheetData>
  <mergeCells count="2">
    <mergeCell ref="B2:F2"/>
    <mergeCell ref="B1:F1"/>
  </mergeCells>
  <pageMargins left="0.7" right="0.7" top="0.75" bottom="0.75" header="0.3" footer="0.3"/>
  <pageSetup paperSize="9" scale="86" orientation="portrait" horizontalDpi="0" verticalDpi="0" r:id="rId1"/>
  <headerFooter>
    <oddHeader>&amp;RÉrték típus: Forint</oddHeader>
    <oddFooter>&amp;LAdatellenőrző kód: 6c-384d-7a-3ca13c4d6d10-3e-3e-225-1f77e5c-32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90" zoomScaleNormal="100" zoomScaleSheetLayoutView="90" workbookViewId="0">
      <pane ySplit="5" topLeftCell="A18" activePane="bottomLeft" state="frozen"/>
      <selection pane="bottomLeft" activeCell="A2" sqref="A2:M2"/>
    </sheetView>
  </sheetViews>
  <sheetFormatPr defaultRowHeight="13.2" x14ac:dyDescent="0.25"/>
  <cols>
    <col min="1" max="1" width="4.5" style="165" customWidth="1"/>
    <col min="2" max="2" width="5" style="165" customWidth="1"/>
    <col min="3" max="13" width="14.69921875" style="165" customWidth="1"/>
    <col min="14" max="16384" width="8.796875" style="165"/>
  </cols>
  <sheetData>
    <row r="1" spans="1:13" s="166" customFormat="1" ht="15.6" x14ac:dyDescent="0.3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21"/>
      <c r="M1" s="221"/>
    </row>
    <row r="2" spans="1:13" s="166" customFormat="1" ht="33" customHeight="1" x14ac:dyDescent="0.3">
      <c r="A2" s="254" t="s">
        <v>460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21"/>
      <c r="M2" s="221"/>
    </row>
    <row r="3" spans="1:13" s="166" customFormat="1" ht="33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39"/>
      <c r="M3" s="139"/>
    </row>
    <row r="4" spans="1:13" ht="21" x14ac:dyDescent="0.25">
      <c r="A4" s="199" t="s">
        <v>161</v>
      </c>
      <c r="B4" s="191" t="s">
        <v>155</v>
      </c>
      <c r="C4" s="191" t="s">
        <v>156</v>
      </c>
      <c r="D4" s="191" t="s">
        <v>157</v>
      </c>
      <c r="E4" s="191" t="s">
        <v>158</v>
      </c>
      <c r="F4" s="191" t="s">
        <v>159</v>
      </c>
      <c r="G4" s="191" t="s">
        <v>230</v>
      </c>
      <c r="H4" s="191" t="s">
        <v>184</v>
      </c>
      <c r="I4" s="191" t="s">
        <v>243</v>
      </c>
      <c r="J4" s="191" t="s">
        <v>244</v>
      </c>
      <c r="K4" s="191" t="s">
        <v>366</v>
      </c>
      <c r="L4" s="191" t="s">
        <v>367</v>
      </c>
      <c r="M4" s="191" t="s">
        <v>368</v>
      </c>
    </row>
    <row r="5" spans="1:13" ht="93.6" x14ac:dyDescent="0.25">
      <c r="A5" s="192" t="s">
        <v>140</v>
      </c>
      <c r="B5" s="170" t="s">
        <v>246</v>
      </c>
      <c r="C5" s="170" t="s">
        <v>1</v>
      </c>
      <c r="D5" s="170" t="s">
        <v>349</v>
      </c>
      <c r="E5" s="170" t="s">
        <v>49</v>
      </c>
      <c r="F5" s="170" t="s">
        <v>350</v>
      </c>
      <c r="G5" s="170" t="s">
        <v>351</v>
      </c>
      <c r="H5" s="170" t="s">
        <v>352</v>
      </c>
      <c r="I5" s="170" t="s">
        <v>353</v>
      </c>
      <c r="J5" s="170" t="s">
        <v>354</v>
      </c>
      <c r="K5" s="170" t="s">
        <v>355</v>
      </c>
      <c r="L5" s="170" t="s">
        <v>55</v>
      </c>
      <c r="M5" s="170" t="s">
        <v>356</v>
      </c>
    </row>
    <row r="6" spans="1:13" ht="15.6" x14ac:dyDescent="0.25">
      <c r="A6" s="193" t="s">
        <v>141</v>
      </c>
      <c r="B6" s="170">
        <v>1</v>
      </c>
      <c r="C6" s="170">
        <v>2</v>
      </c>
      <c r="D6" s="170">
        <v>3</v>
      </c>
      <c r="E6" s="170">
        <v>4</v>
      </c>
      <c r="F6" s="170">
        <v>5</v>
      </c>
      <c r="G6" s="170">
        <v>6</v>
      </c>
      <c r="H6" s="170">
        <v>7</v>
      </c>
      <c r="I6" s="170">
        <v>8</v>
      </c>
      <c r="J6" s="170">
        <v>9</v>
      </c>
      <c r="K6" s="170">
        <v>10</v>
      </c>
      <c r="L6" s="170">
        <v>11</v>
      </c>
      <c r="M6" s="170">
        <v>12</v>
      </c>
    </row>
    <row r="7" spans="1:13" ht="69" x14ac:dyDescent="0.25">
      <c r="A7" s="192" t="s">
        <v>142</v>
      </c>
      <c r="B7" s="171" t="s">
        <v>313</v>
      </c>
      <c r="C7" s="172" t="s">
        <v>357</v>
      </c>
      <c r="D7" s="173">
        <v>1</v>
      </c>
      <c r="E7" s="173">
        <v>10254600</v>
      </c>
      <c r="F7" s="173">
        <v>335000</v>
      </c>
      <c r="G7" s="173">
        <v>0</v>
      </c>
      <c r="H7" s="173">
        <v>0</v>
      </c>
      <c r="I7" s="173">
        <v>300000</v>
      </c>
      <c r="J7" s="173">
        <v>96240</v>
      </c>
      <c r="K7" s="173">
        <v>0</v>
      </c>
      <c r="L7" s="173">
        <v>0</v>
      </c>
      <c r="M7" s="173">
        <v>0</v>
      </c>
    </row>
    <row r="8" spans="1:13" ht="13.8" x14ac:dyDescent="0.25">
      <c r="A8" s="192" t="s">
        <v>143</v>
      </c>
      <c r="B8" s="171" t="s">
        <v>321</v>
      </c>
      <c r="C8" s="172" t="s">
        <v>358</v>
      </c>
      <c r="D8" s="173">
        <v>10</v>
      </c>
      <c r="E8" s="173">
        <v>51912372</v>
      </c>
      <c r="F8" s="173">
        <v>2605000</v>
      </c>
      <c r="G8" s="173">
        <v>80000</v>
      </c>
      <c r="H8" s="173">
        <v>0</v>
      </c>
      <c r="I8" s="173">
        <v>2837260</v>
      </c>
      <c r="J8" s="173">
        <v>1273545</v>
      </c>
      <c r="K8" s="173">
        <v>0</v>
      </c>
      <c r="L8" s="173">
        <v>204550</v>
      </c>
      <c r="M8" s="173">
        <v>0</v>
      </c>
    </row>
    <row r="9" spans="1:13" ht="27.6" x14ac:dyDescent="0.25">
      <c r="A9" s="192" t="s">
        <v>144</v>
      </c>
      <c r="B9" s="171" t="s">
        <v>323</v>
      </c>
      <c r="C9" s="172" t="s">
        <v>359</v>
      </c>
      <c r="D9" s="173">
        <v>10</v>
      </c>
      <c r="E9" s="173">
        <v>44711425</v>
      </c>
      <c r="F9" s="173">
        <v>2580000</v>
      </c>
      <c r="G9" s="173">
        <v>440000</v>
      </c>
      <c r="H9" s="173">
        <v>0</v>
      </c>
      <c r="I9" s="173">
        <v>3047603</v>
      </c>
      <c r="J9" s="173">
        <v>521076</v>
      </c>
      <c r="K9" s="173">
        <v>0</v>
      </c>
      <c r="L9" s="173">
        <v>587716</v>
      </c>
      <c r="M9" s="173">
        <v>0</v>
      </c>
    </row>
    <row r="10" spans="1:13" ht="27.6" x14ac:dyDescent="0.25">
      <c r="A10" s="192" t="s">
        <v>145</v>
      </c>
      <c r="B10" s="171" t="s">
        <v>309</v>
      </c>
      <c r="C10" s="172" t="s">
        <v>360</v>
      </c>
      <c r="D10" s="173">
        <v>2</v>
      </c>
      <c r="E10" s="173">
        <v>8587140</v>
      </c>
      <c r="F10" s="173">
        <v>480000</v>
      </c>
      <c r="G10" s="173">
        <v>350000</v>
      </c>
      <c r="H10" s="173">
        <v>0</v>
      </c>
      <c r="I10" s="173">
        <v>600000</v>
      </c>
      <c r="J10" s="173">
        <v>98640</v>
      </c>
      <c r="K10" s="173">
        <v>0</v>
      </c>
      <c r="L10" s="173">
        <v>0</v>
      </c>
      <c r="M10" s="173">
        <v>0</v>
      </c>
    </row>
    <row r="11" spans="1:13" ht="55.2" x14ac:dyDescent="0.25">
      <c r="A11" s="192" t="s">
        <v>146</v>
      </c>
      <c r="B11" s="174" t="s">
        <v>332</v>
      </c>
      <c r="C11" s="175" t="s">
        <v>361</v>
      </c>
      <c r="D11" s="176">
        <v>23</v>
      </c>
      <c r="E11" s="176">
        <v>115465537</v>
      </c>
      <c r="F11" s="176">
        <v>6000000</v>
      </c>
      <c r="G11" s="176">
        <v>870000</v>
      </c>
      <c r="H11" s="176">
        <v>0</v>
      </c>
      <c r="I11" s="176">
        <v>6784863</v>
      </c>
      <c r="J11" s="176">
        <v>1989501</v>
      </c>
      <c r="K11" s="176">
        <v>0</v>
      </c>
      <c r="L11" s="176">
        <v>792266</v>
      </c>
      <c r="M11" s="176">
        <v>0</v>
      </c>
    </row>
    <row r="12" spans="1:13" ht="69" x14ac:dyDescent="0.25">
      <c r="A12" s="192" t="s">
        <v>147</v>
      </c>
      <c r="B12" s="174" t="s">
        <v>362</v>
      </c>
      <c r="C12" s="175" t="s">
        <v>363</v>
      </c>
      <c r="D12" s="176">
        <v>23</v>
      </c>
      <c r="E12" s="176">
        <v>115465537</v>
      </c>
      <c r="F12" s="176">
        <v>6000000</v>
      </c>
      <c r="G12" s="176">
        <v>870000</v>
      </c>
      <c r="H12" s="176">
        <v>0</v>
      </c>
      <c r="I12" s="176">
        <v>6784863</v>
      </c>
      <c r="J12" s="176">
        <v>1989501</v>
      </c>
      <c r="K12" s="176">
        <v>0</v>
      </c>
      <c r="L12" s="176">
        <v>792266</v>
      </c>
      <c r="M12" s="176">
        <v>0</v>
      </c>
    </row>
    <row r="13" spans="1:13" ht="69" x14ac:dyDescent="0.25">
      <c r="A13" s="192" t="s">
        <v>148</v>
      </c>
      <c r="B13" s="171" t="s">
        <v>364</v>
      </c>
      <c r="C13" s="172" t="s">
        <v>365</v>
      </c>
      <c r="D13" s="173">
        <v>24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</row>
    <row r="14" spans="1:13" x14ac:dyDescent="0.25">
      <c r="A14" s="192" t="s">
        <v>149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</row>
    <row r="15" spans="1:13" x14ac:dyDescent="0.25">
      <c r="A15" s="200"/>
    </row>
  </sheetData>
  <mergeCells count="2">
    <mergeCell ref="A1:M1"/>
    <mergeCell ref="A2:M2"/>
  </mergeCells>
  <pageMargins left="0.7" right="0.7" top="0.75" bottom="0.75" header="0.3" footer="0.3"/>
  <pageSetup paperSize="9" scale="68" orientation="landscape" horizontalDpi="0" verticalDpi="0" r:id="rId1"/>
  <headerFooter>
    <oddHeader>&amp;RÉrték típus: Fő</oddHeader>
    <oddFooter>&amp;LAdatellenőrző kód: 6c-384d-7a-3ca13c4d6d10-3e-3e-225-1f77e5c-32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zoomScale="80" zoomScaleNormal="100" zoomScaleSheetLayoutView="80" workbookViewId="0">
      <pane ySplit="5" topLeftCell="A33" activePane="bottomLeft" state="frozen"/>
      <selection pane="bottomLeft" activeCell="A2" sqref="A2:I2"/>
    </sheetView>
  </sheetViews>
  <sheetFormatPr defaultRowHeight="13.2" x14ac:dyDescent="0.25"/>
  <cols>
    <col min="1" max="1" width="3.8984375" style="165" customWidth="1"/>
    <col min="2" max="2" width="7.3984375" style="165" customWidth="1"/>
    <col min="3" max="3" width="20.69921875" style="165" customWidth="1"/>
    <col min="4" max="9" width="15.69921875" style="165" customWidth="1"/>
    <col min="10" max="16384" width="8.796875" style="165"/>
  </cols>
  <sheetData>
    <row r="1" spans="1:10" s="166" customFormat="1" ht="25.2" customHeight="1" x14ac:dyDescent="0.3">
      <c r="A1" s="252" t="s">
        <v>0</v>
      </c>
      <c r="B1" s="221"/>
      <c r="C1" s="221"/>
      <c r="D1" s="221"/>
      <c r="E1" s="221"/>
      <c r="F1" s="221"/>
      <c r="G1" s="221"/>
      <c r="H1" s="221"/>
      <c r="I1" s="221"/>
      <c r="J1" s="139"/>
    </row>
    <row r="2" spans="1:10" s="166" customFormat="1" ht="27.6" customHeight="1" x14ac:dyDescent="0.3">
      <c r="A2" s="254" t="s">
        <v>433</v>
      </c>
      <c r="B2" s="221"/>
      <c r="C2" s="221"/>
      <c r="D2" s="221"/>
      <c r="E2" s="221"/>
      <c r="F2" s="221"/>
      <c r="G2" s="221"/>
      <c r="H2" s="221"/>
      <c r="I2" s="221"/>
      <c r="J2" s="139"/>
    </row>
    <row r="3" spans="1:10" s="166" customFormat="1" ht="27.6" customHeight="1" x14ac:dyDescent="0.3">
      <c r="A3" s="190"/>
      <c r="B3" s="139"/>
      <c r="C3" s="139"/>
      <c r="D3" s="139"/>
      <c r="E3" s="139"/>
      <c r="F3" s="139"/>
      <c r="G3" s="139"/>
      <c r="H3" s="139"/>
      <c r="I3" s="139"/>
      <c r="J3" s="139"/>
    </row>
    <row r="4" spans="1:10" ht="26.4" customHeight="1" x14ac:dyDescent="0.25">
      <c r="A4" s="194" t="s">
        <v>161</v>
      </c>
      <c r="B4" s="206" t="s">
        <v>155</v>
      </c>
      <c r="C4" s="206" t="s">
        <v>156</v>
      </c>
      <c r="D4" s="206" t="s">
        <v>157</v>
      </c>
      <c r="E4" s="207" t="s">
        <v>158</v>
      </c>
      <c r="F4" s="207" t="s">
        <v>159</v>
      </c>
      <c r="G4" s="207" t="s">
        <v>230</v>
      </c>
      <c r="H4" s="207" t="s">
        <v>184</v>
      </c>
      <c r="I4" s="207" t="s">
        <v>243</v>
      </c>
    </row>
    <row r="5" spans="1:10" ht="23.4" customHeight="1" x14ac:dyDescent="0.25">
      <c r="A5" s="196" t="s">
        <v>140</v>
      </c>
      <c r="B5" s="255" t="s">
        <v>369</v>
      </c>
      <c r="C5" s="247"/>
      <c r="D5" s="247"/>
      <c r="E5" s="247"/>
      <c r="F5" s="247"/>
      <c r="G5" s="247"/>
      <c r="H5" s="247"/>
      <c r="I5" s="247"/>
    </row>
    <row r="6" spans="1:10" ht="96.6" x14ac:dyDescent="0.25">
      <c r="A6" s="192" t="s">
        <v>141</v>
      </c>
      <c r="B6" s="197" t="s">
        <v>246</v>
      </c>
      <c r="C6" s="197" t="s">
        <v>1</v>
      </c>
      <c r="D6" s="197" t="s">
        <v>370</v>
      </c>
      <c r="E6" s="197" t="s">
        <v>371</v>
      </c>
      <c r="F6" s="197" t="s">
        <v>160</v>
      </c>
      <c r="G6" s="197" t="s">
        <v>372</v>
      </c>
      <c r="H6" s="197" t="s">
        <v>373</v>
      </c>
      <c r="I6" s="197" t="s">
        <v>374</v>
      </c>
    </row>
    <row r="7" spans="1:10" ht="41.4" x14ac:dyDescent="0.25">
      <c r="A7" s="192" t="s">
        <v>142</v>
      </c>
      <c r="B7" s="184" t="s">
        <v>300</v>
      </c>
      <c r="C7" s="185" t="s">
        <v>375</v>
      </c>
      <c r="D7" s="186">
        <v>115465537</v>
      </c>
      <c r="E7" s="186">
        <v>115465537</v>
      </c>
      <c r="F7" s="186">
        <v>0</v>
      </c>
      <c r="G7" s="186">
        <v>0</v>
      </c>
      <c r="H7" s="186">
        <v>0</v>
      </c>
      <c r="I7" s="186">
        <v>0</v>
      </c>
    </row>
    <row r="8" spans="1:10" ht="13.8" x14ac:dyDescent="0.25">
      <c r="A8" s="192" t="s">
        <v>143</v>
      </c>
      <c r="B8" s="184" t="s">
        <v>250</v>
      </c>
      <c r="C8" s="185" t="s">
        <v>376</v>
      </c>
      <c r="D8" s="186">
        <v>6000000</v>
      </c>
      <c r="E8" s="186">
        <v>6000000</v>
      </c>
      <c r="F8" s="186">
        <v>0</v>
      </c>
      <c r="G8" s="186">
        <v>0</v>
      </c>
      <c r="H8" s="186">
        <v>0</v>
      </c>
      <c r="I8" s="186">
        <v>0</v>
      </c>
    </row>
    <row r="9" spans="1:10" ht="41.4" x14ac:dyDescent="0.25">
      <c r="A9" s="192" t="s">
        <v>144</v>
      </c>
      <c r="B9" s="184" t="s">
        <v>251</v>
      </c>
      <c r="C9" s="185" t="s">
        <v>377</v>
      </c>
      <c r="D9" s="186">
        <v>870000</v>
      </c>
      <c r="E9" s="186">
        <v>870000</v>
      </c>
      <c r="F9" s="186">
        <v>0</v>
      </c>
      <c r="G9" s="186">
        <v>0</v>
      </c>
      <c r="H9" s="186">
        <v>0</v>
      </c>
      <c r="I9" s="186">
        <v>0</v>
      </c>
    </row>
    <row r="10" spans="1:10" ht="27.6" x14ac:dyDescent="0.25">
      <c r="A10" s="192" t="s">
        <v>145</v>
      </c>
      <c r="B10" s="184" t="s">
        <v>307</v>
      </c>
      <c r="C10" s="185" t="s">
        <v>378</v>
      </c>
      <c r="D10" s="186">
        <v>6784863</v>
      </c>
      <c r="E10" s="186">
        <v>6784863</v>
      </c>
      <c r="F10" s="186">
        <v>0</v>
      </c>
      <c r="G10" s="186">
        <v>0</v>
      </c>
      <c r="H10" s="186">
        <v>0</v>
      </c>
      <c r="I10" s="186">
        <v>0</v>
      </c>
    </row>
    <row r="11" spans="1:10" ht="27.6" x14ac:dyDescent="0.25">
      <c r="A11" s="192" t="s">
        <v>146</v>
      </c>
      <c r="B11" s="184" t="s">
        <v>315</v>
      </c>
      <c r="C11" s="185" t="s">
        <v>379</v>
      </c>
      <c r="D11" s="186">
        <v>1989501</v>
      </c>
      <c r="E11" s="186">
        <v>1989501</v>
      </c>
      <c r="F11" s="186">
        <v>0</v>
      </c>
      <c r="G11" s="186">
        <v>0</v>
      </c>
      <c r="H11" s="186">
        <v>0</v>
      </c>
      <c r="I11" s="186">
        <v>0</v>
      </c>
    </row>
    <row r="12" spans="1:10" ht="41.4" x14ac:dyDescent="0.25">
      <c r="A12" s="192" t="s">
        <v>147</v>
      </c>
      <c r="B12" s="184" t="s">
        <v>321</v>
      </c>
      <c r="C12" s="185" t="s">
        <v>380</v>
      </c>
      <c r="D12" s="186">
        <v>792266</v>
      </c>
      <c r="E12" s="186">
        <v>792266</v>
      </c>
      <c r="F12" s="186">
        <v>0</v>
      </c>
      <c r="G12" s="186">
        <v>0</v>
      </c>
      <c r="H12" s="186">
        <v>0</v>
      </c>
      <c r="I12" s="186">
        <v>0</v>
      </c>
    </row>
    <row r="13" spans="1:10" ht="27.6" x14ac:dyDescent="0.25">
      <c r="A13" s="192" t="s">
        <v>148</v>
      </c>
      <c r="B13" s="184" t="s">
        <v>309</v>
      </c>
      <c r="C13" s="185" t="s">
        <v>381</v>
      </c>
      <c r="D13" s="186">
        <v>131902167</v>
      </c>
      <c r="E13" s="186">
        <v>131902167</v>
      </c>
      <c r="F13" s="186">
        <v>0</v>
      </c>
      <c r="G13" s="186">
        <v>0</v>
      </c>
      <c r="H13" s="186">
        <v>0</v>
      </c>
      <c r="I13" s="186">
        <v>0</v>
      </c>
    </row>
    <row r="14" spans="1:10" ht="55.2" x14ac:dyDescent="0.25">
      <c r="A14" s="192" t="s">
        <v>149</v>
      </c>
      <c r="B14" s="184" t="s">
        <v>311</v>
      </c>
      <c r="C14" s="185" t="s">
        <v>382</v>
      </c>
      <c r="D14" s="186">
        <v>433649</v>
      </c>
      <c r="E14" s="186">
        <v>0</v>
      </c>
      <c r="F14" s="186">
        <v>433649</v>
      </c>
      <c r="G14" s="186">
        <v>0</v>
      </c>
      <c r="H14" s="186">
        <v>0</v>
      </c>
      <c r="I14" s="186">
        <v>0</v>
      </c>
    </row>
    <row r="15" spans="1:10" ht="27.6" x14ac:dyDescent="0.25">
      <c r="A15" s="192" t="s">
        <v>150</v>
      </c>
      <c r="B15" s="184" t="s">
        <v>326</v>
      </c>
      <c r="C15" s="185" t="s">
        <v>383</v>
      </c>
      <c r="D15" s="186">
        <v>748421</v>
      </c>
      <c r="E15" s="186">
        <v>151996</v>
      </c>
      <c r="F15" s="186">
        <v>596425</v>
      </c>
      <c r="G15" s="186">
        <v>0</v>
      </c>
      <c r="H15" s="186">
        <v>0</v>
      </c>
      <c r="I15" s="186">
        <v>0</v>
      </c>
    </row>
    <row r="16" spans="1:10" ht="27.6" x14ac:dyDescent="0.25">
      <c r="A16" s="192" t="s">
        <v>151</v>
      </c>
      <c r="B16" s="184" t="s">
        <v>328</v>
      </c>
      <c r="C16" s="185" t="s">
        <v>384</v>
      </c>
      <c r="D16" s="186">
        <v>1182070</v>
      </c>
      <c r="E16" s="186">
        <v>151996</v>
      </c>
      <c r="F16" s="186">
        <v>1030074</v>
      </c>
      <c r="G16" s="186">
        <v>0</v>
      </c>
      <c r="H16" s="186">
        <v>0</v>
      </c>
      <c r="I16" s="186">
        <v>0</v>
      </c>
    </row>
    <row r="17" spans="1:9" ht="27.6" x14ac:dyDescent="0.25">
      <c r="A17" s="192" t="s">
        <v>152</v>
      </c>
      <c r="B17" s="187" t="s">
        <v>330</v>
      </c>
      <c r="C17" s="188" t="s">
        <v>385</v>
      </c>
      <c r="D17" s="189">
        <v>133084237</v>
      </c>
      <c r="E17" s="189">
        <v>132054163</v>
      </c>
      <c r="F17" s="189">
        <v>1030074</v>
      </c>
      <c r="G17" s="189">
        <v>0</v>
      </c>
      <c r="H17" s="189">
        <v>0</v>
      </c>
      <c r="I17" s="189">
        <v>0</v>
      </c>
    </row>
    <row r="18" spans="1:9" ht="69" x14ac:dyDescent="0.25">
      <c r="A18" s="192" t="s">
        <v>153</v>
      </c>
      <c r="B18" s="187" t="s">
        <v>332</v>
      </c>
      <c r="C18" s="188" t="s">
        <v>386</v>
      </c>
      <c r="D18" s="189">
        <v>18263811</v>
      </c>
      <c r="E18" s="189">
        <v>17870633</v>
      </c>
      <c r="F18" s="189">
        <v>393178</v>
      </c>
      <c r="G18" s="189">
        <v>0</v>
      </c>
      <c r="H18" s="189">
        <v>0</v>
      </c>
      <c r="I18" s="189">
        <v>0</v>
      </c>
    </row>
    <row r="19" spans="1:9" ht="27.6" x14ac:dyDescent="0.25">
      <c r="A19" s="192" t="s">
        <v>154</v>
      </c>
      <c r="B19" s="184" t="s">
        <v>334</v>
      </c>
      <c r="C19" s="185" t="s">
        <v>387</v>
      </c>
      <c r="D19" s="186">
        <v>17265228</v>
      </c>
      <c r="E19" s="186">
        <v>16872050</v>
      </c>
      <c r="F19" s="186">
        <v>393178</v>
      </c>
      <c r="G19" s="186">
        <v>0</v>
      </c>
      <c r="H19" s="186">
        <v>0</v>
      </c>
      <c r="I19" s="186">
        <v>0</v>
      </c>
    </row>
    <row r="20" spans="1:9" ht="27.6" x14ac:dyDescent="0.25">
      <c r="A20" s="192" t="s">
        <v>162</v>
      </c>
      <c r="B20" s="184" t="s">
        <v>388</v>
      </c>
      <c r="C20" s="185" t="s">
        <v>389</v>
      </c>
      <c r="D20" s="186">
        <v>998583</v>
      </c>
      <c r="E20" s="186">
        <v>998583</v>
      </c>
      <c r="F20" s="186">
        <v>0</v>
      </c>
      <c r="G20" s="186">
        <v>0</v>
      </c>
      <c r="H20" s="186">
        <v>0</v>
      </c>
      <c r="I20" s="186">
        <v>0</v>
      </c>
    </row>
    <row r="21" spans="1:9" ht="27.6" x14ac:dyDescent="0.25">
      <c r="A21" s="192" t="s">
        <v>163</v>
      </c>
      <c r="B21" s="184" t="s">
        <v>340</v>
      </c>
      <c r="C21" s="185" t="s">
        <v>390</v>
      </c>
      <c r="D21" s="186">
        <v>28490</v>
      </c>
      <c r="E21" s="186">
        <v>28490</v>
      </c>
      <c r="F21" s="186">
        <v>0</v>
      </c>
      <c r="G21" s="186">
        <v>0</v>
      </c>
      <c r="H21" s="186">
        <v>0</v>
      </c>
      <c r="I21" s="186">
        <v>0</v>
      </c>
    </row>
    <row r="22" spans="1:9" ht="27.6" x14ac:dyDescent="0.25">
      <c r="A22" s="192" t="s">
        <v>164</v>
      </c>
      <c r="B22" s="184" t="s">
        <v>256</v>
      </c>
      <c r="C22" s="185" t="s">
        <v>391</v>
      </c>
      <c r="D22" s="186">
        <v>2298902</v>
      </c>
      <c r="E22" s="186">
        <v>2298902</v>
      </c>
      <c r="F22" s="186">
        <v>0</v>
      </c>
      <c r="G22" s="186">
        <v>0</v>
      </c>
      <c r="H22" s="186">
        <v>0</v>
      </c>
      <c r="I22" s="186">
        <v>0</v>
      </c>
    </row>
    <row r="23" spans="1:9" ht="27.6" x14ac:dyDescent="0.25">
      <c r="A23" s="192" t="s">
        <v>165</v>
      </c>
      <c r="B23" s="184" t="s">
        <v>392</v>
      </c>
      <c r="C23" s="185" t="s">
        <v>393</v>
      </c>
      <c r="D23" s="186">
        <v>2327392</v>
      </c>
      <c r="E23" s="186">
        <v>2327392</v>
      </c>
      <c r="F23" s="186">
        <v>0</v>
      </c>
      <c r="G23" s="186">
        <v>0</v>
      </c>
      <c r="H23" s="186">
        <v>0</v>
      </c>
      <c r="I23" s="186">
        <v>0</v>
      </c>
    </row>
    <row r="24" spans="1:9" ht="27.6" x14ac:dyDescent="0.25">
      <c r="A24" s="192" t="s">
        <v>166</v>
      </c>
      <c r="B24" s="184" t="s">
        <v>342</v>
      </c>
      <c r="C24" s="185" t="s">
        <v>394</v>
      </c>
      <c r="D24" s="186">
        <v>2560845</v>
      </c>
      <c r="E24" s="186">
        <v>2560845</v>
      </c>
      <c r="F24" s="186">
        <v>0</v>
      </c>
      <c r="G24" s="186">
        <v>0</v>
      </c>
      <c r="H24" s="186">
        <v>0</v>
      </c>
      <c r="I24" s="186">
        <v>0</v>
      </c>
    </row>
    <row r="25" spans="1:9" ht="27.6" x14ac:dyDescent="0.25">
      <c r="A25" s="192" t="s">
        <v>167</v>
      </c>
      <c r="B25" s="184" t="s">
        <v>395</v>
      </c>
      <c r="C25" s="185" t="s">
        <v>396</v>
      </c>
      <c r="D25" s="186">
        <v>95798</v>
      </c>
      <c r="E25" s="186">
        <v>95798</v>
      </c>
      <c r="F25" s="186">
        <v>0</v>
      </c>
      <c r="G25" s="186">
        <v>0</v>
      </c>
      <c r="H25" s="186">
        <v>0</v>
      </c>
      <c r="I25" s="186">
        <v>0</v>
      </c>
    </row>
    <row r="26" spans="1:9" ht="41.4" x14ac:dyDescent="0.25">
      <c r="A26" s="192" t="s">
        <v>168</v>
      </c>
      <c r="B26" s="184" t="s">
        <v>397</v>
      </c>
      <c r="C26" s="185" t="s">
        <v>398</v>
      </c>
      <c r="D26" s="186">
        <v>2656643</v>
      </c>
      <c r="E26" s="186">
        <v>2656643</v>
      </c>
      <c r="F26" s="186">
        <v>0</v>
      </c>
      <c r="G26" s="186">
        <v>0</v>
      </c>
      <c r="H26" s="186">
        <v>0</v>
      </c>
      <c r="I26" s="186">
        <v>0</v>
      </c>
    </row>
    <row r="27" spans="1:9" ht="27.6" x14ac:dyDescent="0.25">
      <c r="A27" s="192" t="s">
        <v>169</v>
      </c>
      <c r="B27" s="184" t="s">
        <v>399</v>
      </c>
      <c r="C27" s="185" t="s">
        <v>400</v>
      </c>
      <c r="D27" s="186">
        <v>361296</v>
      </c>
      <c r="E27" s="186">
        <v>361296</v>
      </c>
      <c r="F27" s="186">
        <v>0</v>
      </c>
      <c r="G27" s="186">
        <v>0</v>
      </c>
      <c r="H27" s="186">
        <v>0</v>
      </c>
      <c r="I27" s="186">
        <v>0</v>
      </c>
    </row>
    <row r="28" spans="1:9" ht="41.4" x14ac:dyDescent="0.25">
      <c r="A28" s="192" t="s">
        <v>170</v>
      </c>
      <c r="B28" s="184" t="s">
        <v>401</v>
      </c>
      <c r="C28" s="185" t="s">
        <v>402</v>
      </c>
      <c r="D28" s="186">
        <v>1810000</v>
      </c>
      <c r="E28" s="186">
        <v>1810000</v>
      </c>
      <c r="F28" s="186">
        <v>0</v>
      </c>
      <c r="G28" s="186">
        <v>0</v>
      </c>
      <c r="H28" s="186">
        <v>0</v>
      </c>
      <c r="I28" s="186">
        <v>0</v>
      </c>
    </row>
    <row r="29" spans="1:9" ht="27.6" x14ac:dyDescent="0.25">
      <c r="A29" s="192" t="s">
        <v>171</v>
      </c>
      <c r="B29" s="184" t="s">
        <v>403</v>
      </c>
      <c r="C29" s="185" t="s">
        <v>404</v>
      </c>
      <c r="D29" s="186">
        <v>8658036</v>
      </c>
      <c r="E29" s="186">
        <v>8658036</v>
      </c>
      <c r="F29" s="186">
        <v>0</v>
      </c>
      <c r="G29" s="186">
        <v>0</v>
      </c>
      <c r="H29" s="186">
        <v>0</v>
      </c>
      <c r="I29" s="186">
        <v>0</v>
      </c>
    </row>
    <row r="30" spans="1:9" ht="41.4" x14ac:dyDescent="0.25">
      <c r="A30" s="192" t="s">
        <v>172</v>
      </c>
      <c r="B30" s="184" t="s">
        <v>258</v>
      </c>
      <c r="C30" s="185" t="s">
        <v>405</v>
      </c>
      <c r="D30" s="186">
        <v>10829332</v>
      </c>
      <c r="E30" s="186">
        <v>10829332</v>
      </c>
      <c r="F30" s="186">
        <v>0</v>
      </c>
      <c r="G30" s="186">
        <v>0</v>
      </c>
      <c r="H30" s="186">
        <v>0</v>
      </c>
      <c r="I30" s="186">
        <v>0</v>
      </c>
    </row>
    <row r="31" spans="1:9" ht="27.6" x14ac:dyDescent="0.25">
      <c r="A31" s="192" t="s">
        <v>173</v>
      </c>
      <c r="B31" s="184" t="s">
        <v>406</v>
      </c>
      <c r="C31" s="185" t="s">
        <v>407</v>
      </c>
      <c r="D31" s="186">
        <v>353047</v>
      </c>
      <c r="E31" s="186">
        <v>353047</v>
      </c>
      <c r="F31" s="186">
        <v>0</v>
      </c>
      <c r="G31" s="186">
        <v>0</v>
      </c>
      <c r="H31" s="186">
        <v>0</v>
      </c>
      <c r="I31" s="186">
        <v>0</v>
      </c>
    </row>
    <row r="32" spans="1:9" ht="41.4" x14ac:dyDescent="0.25">
      <c r="A32" s="192" t="s">
        <v>174</v>
      </c>
      <c r="B32" s="184" t="s">
        <v>260</v>
      </c>
      <c r="C32" s="185" t="s">
        <v>408</v>
      </c>
      <c r="D32" s="186">
        <v>353047</v>
      </c>
      <c r="E32" s="186">
        <v>353047</v>
      </c>
      <c r="F32" s="186">
        <v>0</v>
      </c>
      <c r="G32" s="186">
        <v>0</v>
      </c>
      <c r="H32" s="186">
        <v>0</v>
      </c>
      <c r="I32" s="186">
        <v>0</v>
      </c>
    </row>
    <row r="33" spans="1:9" ht="41.4" x14ac:dyDescent="0.25">
      <c r="A33" s="192" t="s">
        <v>175</v>
      </c>
      <c r="B33" s="184" t="s">
        <v>262</v>
      </c>
      <c r="C33" s="185" t="s">
        <v>409</v>
      </c>
      <c r="D33" s="186">
        <v>1686178</v>
      </c>
      <c r="E33" s="186">
        <v>1686178</v>
      </c>
      <c r="F33" s="186">
        <v>0</v>
      </c>
      <c r="G33" s="186">
        <v>0</v>
      </c>
      <c r="H33" s="186">
        <v>0</v>
      </c>
      <c r="I33" s="186">
        <v>0</v>
      </c>
    </row>
    <row r="34" spans="1:9" ht="27.6" x14ac:dyDescent="0.25">
      <c r="A34" s="192" t="s">
        <v>176</v>
      </c>
      <c r="B34" s="184" t="s">
        <v>410</v>
      </c>
      <c r="C34" s="185" t="s">
        <v>411</v>
      </c>
      <c r="D34" s="186">
        <v>220484</v>
      </c>
      <c r="E34" s="186">
        <v>5</v>
      </c>
      <c r="F34" s="186">
        <v>220479</v>
      </c>
      <c r="G34" s="186">
        <v>0</v>
      </c>
      <c r="H34" s="186">
        <v>0</v>
      </c>
      <c r="I34" s="186">
        <v>0</v>
      </c>
    </row>
    <row r="35" spans="1:9" ht="41.4" x14ac:dyDescent="0.25">
      <c r="A35" s="192" t="s">
        <v>177</v>
      </c>
      <c r="B35" s="184" t="s">
        <v>412</v>
      </c>
      <c r="C35" s="185" t="s">
        <v>413</v>
      </c>
      <c r="D35" s="186">
        <v>1906662</v>
      </c>
      <c r="E35" s="186">
        <v>1686183</v>
      </c>
      <c r="F35" s="186">
        <v>220479</v>
      </c>
      <c r="G35" s="186">
        <v>0</v>
      </c>
      <c r="H35" s="186">
        <v>0</v>
      </c>
      <c r="I35" s="186">
        <v>0</v>
      </c>
    </row>
    <row r="36" spans="1:9" ht="27.6" x14ac:dyDescent="0.25">
      <c r="A36" s="192" t="s">
        <v>178</v>
      </c>
      <c r="B36" s="187" t="s">
        <v>414</v>
      </c>
      <c r="C36" s="188" t="s">
        <v>415</v>
      </c>
      <c r="D36" s="189">
        <v>18073076</v>
      </c>
      <c r="E36" s="189">
        <v>17852597</v>
      </c>
      <c r="F36" s="189">
        <v>220479</v>
      </c>
      <c r="G36" s="189">
        <v>0</v>
      </c>
      <c r="H36" s="189">
        <v>0</v>
      </c>
      <c r="I36" s="189">
        <v>0</v>
      </c>
    </row>
    <row r="37" spans="1:9" ht="55.2" x14ac:dyDescent="0.25">
      <c r="A37" s="192" t="s">
        <v>179</v>
      </c>
      <c r="B37" s="184" t="s">
        <v>416</v>
      </c>
      <c r="C37" s="185" t="s">
        <v>417</v>
      </c>
      <c r="D37" s="186">
        <v>1259818</v>
      </c>
      <c r="E37" s="186">
        <v>0</v>
      </c>
      <c r="F37" s="186">
        <v>0</v>
      </c>
      <c r="G37" s="186">
        <v>1259818</v>
      </c>
      <c r="H37" s="186">
        <v>0</v>
      </c>
      <c r="I37" s="186">
        <v>0</v>
      </c>
    </row>
    <row r="38" spans="1:9" ht="55.2" x14ac:dyDescent="0.25">
      <c r="A38" s="192" t="s">
        <v>180</v>
      </c>
      <c r="B38" s="184" t="s">
        <v>274</v>
      </c>
      <c r="C38" s="185" t="s">
        <v>418</v>
      </c>
      <c r="D38" s="186">
        <v>1259818</v>
      </c>
      <c r="E38" s="186">
        <v>0</v>
      </c>
      <c r="F38" s="186">
        <v>0</v>
      </c>
      <c r="G38" s="186">
        <v>1259818</v>
      </c>
      <c r="H38" s="186">
        <v>0</v>
      </c>
      <c r="I38" s="186">
        <v>0</v>
      </c>
    </row>
    <row r="39" spans="1:9" ht="69" x14ac:dyDescent="0.25">
      <c r="A39" s="192" t="s">
        <v>181</v>
      </c>
      <c r="B39" s="187" t="s">
        <v>419</v>
      </c>
      <c r="C39" s="188" t="s">
        <v>420</v>
      </c>
      <c r="D39" s="189">
        <v>1259818</v>
      </c>
      <c r="E39" s="189">
        <v>0</v>
      </c>
      <c r="F39" s="189">
        <v>0</v>
      </c>
      <c r="G39" s="189">
        <v>1259818</v>
      </c>
      <c r="H39" s="189">
        <v>0</v>
      </c>
      <c r="I39" s="189">
        <v>0</v>
      </c>
    </row>
    <row r="40" spans="1:9" ht="27.6" x14ac:dyDescent="0.25">
      <c r="A40" s="192" t="s">
        <v>182</v>
      </c>
      <c r="B40" s="184" t="s">
        <v>421</v>
      </c>
      <c r="C40" s="185" t="s">
        <v>422</v>
      </c>
      <c r="D40" s="186">
        <v>140157</v>
      </c>
      <c r="E40" s="186">
        <v>140157</v>
      </c>
      <c r="F40" s="186">
        <v>0</v>
      </c>
      <c r="G40" s="186">
        <v>0</v>
      </c>
      <c r="H40" s="186">
        <v>0</v>
      </c>
      <c r="I40" s="186">
        <v>0</v>
      </c>
    </row>
    <row r="41" spans="1:9" ht="41.4" x14ac:dyDescent="0.25">
      <c r="A41" s="192" t="s">
        <v>183</v>
      </c>
      <c r="B41" s="184" t="s">
        <v>423</v>
      </c>
      <c r="C41" s="185" t="s">
        <v>424</v>
      </c>
      <c r="D41" s="186">
        <v>37843</v>
      </c>
      <c r="E41" s="186">
        <v>37843</v>
      </c>
      <c r="F41" s="186">
        <v>0</v>
      </c>
      <c r="G41" s="186">
        <v>0</v>
      </c>
      <c r="H41" s="186">
        <v>0</v>
      </c>
      <c r="I41" s="186">
        <v>0</v>
      </c>
    </row>
    <row r="42" spans="1:9" ht="41.4" x14ac:dyDescent="0.25">
      <c r="A42" s="192" t="s">
        <v>185</v>
      </c>
      <c r="B42" s="187" t="s">
        <v>425</v>
      </c>
      <c r="C42" s="188" t="s">
        <v>426</v>
      </c>
      <c r="D42" s="189">
        <v>178000</v>
      </c>
      <c r="E42" s="189">
        <v>178000</v>
      </c>
      <c r="F42" s="189">
        <v>0</v>
      </c>
      <c r="G42" s="189">
        <v>0</v>
      </c>
      <c r="H42" s="189">
        <v>0</v>
      </c>
      <c r="I42" s="189">
        <v>0</v>
      </c>
    </row>
    <row r="43" spans="1:9" ht="41.4" x14ac:dyDescent="0.25">
      <c r="A43" s="192" t="s">
        <v>186</v>
      </c>
      <c r="B43" s="187" t="s">
        <v>427</v>
      </c>
      <c r="C43" s="188" t="s">
        <v>428</v>
      </c>
      <c r="D43" s="189">
        <v>170858942</v>
      </c>
      <c r="E43" s="189">
        <v>167955393</v>
      </c>
      <c r="F43" s="189">
        <v>1643731</v>
      </c>
      <c r="G43" s="189">
        <v>1259818</v>
      </c>
      <c r="H43" s="189">
        <v>0</v>
      </c>
      <c r="I43" s="189">
        <v>0</v>
      </c>
    </row>
    <row r="44" spans="1:9" ht="27.6" x14ac:dyDescent="0.25">
      <c r="A44" s="192" t="s">
        <v>187</v>
      </c>
      <c r="B44" s="187" t="s">
        <v>429</v>
      </c>
      <c r="C44" s="188" t="s">
        <v>430</v>
      </c>
      <c r="D44" s="189">
        <v>170858942</v>
      </c>
      <c r="E44" s="189">
        <v>167955393</v>
      </c>
      <c r="F44" s="189">
        <v>1643731</v>
      </c>
      <c r="G44" s="189">
        <v>1259818</v>
      </c>
      <c r="H44" s="189">
        <v>0</v>
      </c>
      <c r="I44" s="189">
        <v>0</v>
      </c>
    </row>
    <row r="45" spans="1:9" ht="27.6" x14ac:dyDescent="0.25">
      <c r="A45" s="195"/>
      <c r="B45" s="184" t="s">
        <v>431</v>
      </c>
      <c r="C45" s="185" t="s">
        <v>432</v>
      </c>
      <c r="D45" s="186">
        <v>23</v>
      </c>
      <c r="E45" s="186">
        <v>23</v>
      </c>
      <c r="F45" s="186">
        <v>0</v>
      </c>
      <c r="G45" s="186">
        <v>0</v>
      </c>
      <c r="H45" s="186">
        <v>0</v>
      </c>
      <c r="I45" s="186">
        <v>0</v>
      </c>
    </row>
    <row r="46" spans="1:9" x14ac:dyDescent="0.25">
      <c r="A46" s="195"/>
    </row>
    <row r="47" spans="1:9" x14ac:dyDescent="0.25">
      <c r="A47" s="195"/>
    </row>
  </sheetData>
  <mergeCells count="3">
    <mergeCell ref="B5:I5"/>
    <mergeCell ref="A1:I1"/>
    <mergeCell ref="A2:I2"/>
  </mergeCells>
  <pageMargins left="0.7" right="0.7" top="0.75" bottom="0.75" header="0.3" footer="0.3"/>
  <pageSetup paperSize="9" scale="63" orientation="portrait" horizontalDpi="0" verticalDpi="0" r:id="rId1"/>
  <headerFooter>
    <oddHeader>&amp;RÉrték típus: Forint</oddHeader>
    <oddFooter>&amp;LAdatellenőrző kód: 6c-384d-7a-3ca13c4d6d10-3e-3e-225-1f77e5c-32</oddFooter>
  </headerFooter>
  <rowBreaks count="1" manualBreakCount="1">
    <brk id="3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view="pageBreakPreview" zoomScale="90" zoomScaleNormal="100" zoomScaleSheetLayoutView="90" workbookViewId="0">
      <pane ySplit="7" topLeftCell="A8" activePane="bottomLeft" state="frozen"/>
      <selection pane="bottomLeft" activeCell="D9" sqref="D9"/>
    </sheetView>
  </sheetViews>
  <sheetFormatPr defaultRowHeight="13.2" x14ac:dyDescent="0.25"/>
  <cols>
    <col min="1" max="1" width="4.09765625" style="165" customWidth="1"/>
    <col min="2" max="2" width="4.59765625" style="165" customWidth="1"/>
    <col min="3" max="3" width="35.19921875" style="165" customWidth="1"/>
    <col min="4" max="10" width="15.69921875" style="165" customWidth="1"/>
    <col min="11" max="16384" width="8.796875" style="165"/>
  </cols>
  <sheetData>
    <row r="2" spans="1:11" ht="15.6" x14ac:dyDescent="0.25">
      <c r="A2" s="198"/>
      <c r="B2" s="256" t="s">
        <v>0</v>
      </c>
      <c r="C2" s="257"/>
      <c r="D2" s="257"/>
      <c r="E2" s="257"/>
      <c r="F2" s="257"/>
      <c r="G2" s="257"/>
      <c r="H2" s="257"/>
      <c r="I2" s="257"/>
      <c r="J2" s="257"/>
      <c r="K2" s="166"/>
    </row>
    <row r="3" spans="1:11" ht="15.6" x14ac:dyDescent="0.3">
      <c r="A3" s="198"/>
      <c r="B3" s="251" t="s">
        <v>459</v>
      </c>
      <c r="C3" s="251"/>
      <c r="D3" s="251"/>
      <c r="E3" s="251"/>
      <c r="F3" s="251"/>
      <c r="G3" s="251"/>
      <c r="H3" s="251"/>
      <c r="I3" s="251"/>
      <c r="J3" s="221"/>
      <c r="K3" s="166"/>
    </row>
    <row r="5" spans="1:11" ht="20.399999999999999" x14ac:dyDescent="0.25">
      <c r="A5" s="194" t="s">
        <v>161</v>
      </c>
      <c r="B5" s="192" t="s">
        <v>155</v>
      </c>
      <c r="C5" s="192" t="s">
        <v>156</v>
      </c>
      <c r="D5" s="192" t="s">
        <v>157</v>
      </c>
      <c r="E5" s="192" t="s">
        <v>158</v>
      </c>
      <c r="F5" s="192" t="s">
        <v>159</v>
      </c>
      <c r="G5" s="192" t="s">
        <v>230</v>
      </c>
      <c r="H5" s="192" t="s">
        <v>184</v>
      </c>
      <c r="I5" s="192" t="s">
        <v>243</v>
      </c>
      <c r="J5" s="192" t="s">
        <v>244</v>
      </c>
    </row>
    <row r="6" spans="1:11" ht="15.6" x14ac:dyDescent="0.25">
      <c r="A6" s="192" t="s">
        <v>140</v>
      </c>
      <c r="B6" s="246" t="s">
        <v>434</v>
      </c>
      <c r="C6" s="246"/>
      <c r="D6" s="246"/>
      <c r="E6" s="246"/>
      <c r="F6" s="246"/>
      <c r="G6" s="246"/>
      <c r="H6" s="246"/>
      <c r="I6" s="246"/>
      <c r="J6" s="246"/>
    </row>
    <row r="7" spans="1:11" ht="62.4" x14ac:dyDescent="0.25">
      <c r="A7" s="192" t="s">
        <v>141</v>
      </c>
      <c r="B7" s="170" t="s">
        <v>246</v>
      </c>
      <c r="C7" s="170" t="s">
        <v>1</v>
      </c>
      <c r="D7" s="170" t="s">
        <v>435</v>
      </c>
      <c r="E7" s="170" t="s">
        <v>436</v>
      </c>
      <c r="F7" s="170" t="s">
        <v>437</v>
      </c>
      <c r="G7" s="170" t="s">
        <v>438</v>
      </c>
      <c r="H7" s="170" t="s">
        <v>439</v>
      </c>
      <c r="I7" s="170" t="s">
        <v>440</v>
      </c>
      <c r="J7" s="170" t="s">
        <v>441</v>
      </c>
    </row>
    <row r="8" spans="1:11" ht="15.6" x14ac:dyDescent="0.25">
      <c r="A8" s="192" t="s">
        <v>142</v>
      </c>
      <c r="B8" s="170">
        <v>1</v>
      </c>
      <c r="C8" s="170">
        <v>2</v>
      </c>
      <c r="D8" s="170">
        <v>3</v>
      </c>
      <c r="E8" s="170">
        <v>4</v>
      </c>
      <c r="F8" s="170">
        <v>5</v>
      </c>
      <c r="G8" s="170">
        <v>6</v>
      </c>
      <c r="H8" s="170">
        <v>7</v>
      </c>
      <c r="I8" s="170">
        <v>8</v>
      </c>
      <c r="J8" s="170">
        <v>9</v>
      </c>
    </row>
    <row r="9" spans="1:11" ht="27.6" x14ac:dyDescent="0.25">
      <c r="A9" s="192" t="s">
        <v>143</v>
      </c>
      <c r="B9" s="174" t="s">
        <v>300</v>
      </c>
      <c r="C9" s="175" t="s">
        <v>442</v>
      </c>
      <c r="D9" s="176">
        <v>502560</v>
      </c>
      <c r="E9" s="176">
        <v>0</v>
      </c>
      <c r="F9" s="176">
        <v>4703464</v>
      </c>
      <c r="G9" s="176">
        <v>0</v>
      </c>
      <c r="H9" s="176">
        <v>0</v>
      </c>
      <c r="I9" s="176">
        <v>0</v>
      </c>
      <c r="J9" s="176">
        <v>5206024</v>
      </c>
    </row>
    <row r="10" spans="1:11" ht="27.6" x14ac:dyDescent="0.25">
      <c r="A10" s="192" t="s">
        <v>144</v>
      </c>
      <c r="B10" s="171" t="s">
        <v>250</v>
      </c>
      <c r="C10" s="172" t="s">
        <v>443</v>
      </c>
      <c r="D10" s="173">
        <v>0</v>
      </c>
      <c r="E10" s="173">
        <v>0</v>
      </c>
      <c r="F10" s="173">
        <v>0</v>
      </c>
      <c r="G10" s="173">
        <v>0</v>
      </c>
      <c r="H10" s="173">
        <v>140157</v>
      </c>
      <c r="I10" s="173">
        <v>0</v>
      </c>
      <c r="J10" s="173">
        <v>140157</v>
      </c>
    </row>
    <row r="11" spans="1:11" ht="13.8" x14ac:dyDescent="0.25">
      <c r="A11" s="192" t="s">
        <v>145</v>
      </c>
      <c r="B11" s="171" t="s">
        <v>251</v>
      </c>
      <c r="C11" s="172" t="s">
        <v>444</v>
      </c>
      <c r="D11" s="173">
        <v>0</v>
      </c>
      <c r="E11" s="173">
        <v>0</v>
      </c>
      <c r="F11" s="173">
        <v>140157</v>
      </c>
      <c r="G11" s="173">
        <v>0</v>
      </c>
      <c r="H11" s="173">
        <v>0</v>
      </c>
      <c r="I11" s="173">
        <v>0</v>
      </c>
      <c r="J11" s="173">
        <v>140157</v>
      </c>
    </row>
    <row r="12" spans="1:11" ht="13.8" x14ac:dyDescent="0.25">
      <c r="A12" s="192" t="s">
        <v>146</v>
      </c>
      <c r="B12" s="171" t="s">
        <v>307</v>
      </c>
      <c r="C12" s="172" t="s">
        <v>445</v>
      </c>
      <c r="D12" s="173">
        <v>0</v>
      </c>
      <c r="E12" s="173">
        <v>0</v>
      </c>
      <c r="F12" s="173">
        <v>140157</v>
      </c>
      <c r="G12" s="173">
        <v>0</v>
      </c>
      <c r="H12" s="173">
        <v>0</v>
      </c>
      <c r="I12" s="173">
        <v>0</v>
      </c>
      <c r="J12" s="173">
        <v>140157</v>
      </c>
    </row>
    <row r="13" spans="1:11" ht="13.8" x14ac:dyDescent="0.25">
      <c r="A13" s="192" t="s">
        <v>147</v>
      </c>
      <c r="B13" s="174" t="s">
        <v>313</v>
      </c>
      <c r="C13" s="175" t="s">
        <v>446</v>
      </c>
      <c r="D13" s="176">
        <v>0</v>
      </c>
      <c r="E13" s="176">
        <v>0</v>
      </c>
      <c r="F13" s="176">
        <v>280314</v>
      </c>
      <c r="G13" s="176">
        <v>0</v>
      </c>
      <c r="H13" s="176">
        <v>140157</v>
      </c>
      <c r="I13" s="176">
        <v>0</v>
      </c>
      <c r="J13" s="176">
        <v>420471</v>
      </c>
    </row>
    <row r="14" spans="1:11" ht="13.8" x14ac:dyDescent="0.25">
      <c r="A14" s="192" t="s">
        <v>148</v>
      </c>
      <c r="B14" s="171" t="s">
        <v>321</v>
      </c>
      <c r="C14" s="172" t="s">
        <v>447</v>
      </c>
      <c r="D14" s="173">
        <v>0</v>
      </c>
      <c r="E14" s="173">
        <v>0</v>
      </c>
      <c r="F14" s="173">
        <v>140157</v>
      </c>
      <c r="G14" s="173">
        <v>0</v>
      </c>
      <c r="H14" s="173">
        <v>140157</v>
      </c>
      <c r="I14" s="173">
        <v>0</v>
      </c>
      <c r="J14" s="173">
        <v>280314</v>
      </c>
    </row>
    <row r="15" spans="1:11" ht="13.8" x14ac:dyDescent="0.25">
      <c r="A15" s="192" t="s">
        <v>149</v>
      </c>
      <c r="B15" s="174" t="s">
        <v>323</v>
      </c>
      <c r="C15" s="175" t="s">
        <v>448</v>
      </c>
      <c r="D15" s="176">
        <v>0</v>
      </c>
      <c r="E15" s="176">
        <v>0</v>
      </c>
      <c r="F15" s="176">
        <v>140157</v>
      </c>
      <c r="G15" s="176">
        <v>0</v>
      </c>
      <c r="H15" s="176">
        <v>140157</v>
      </c>
      <c r="I15" s="176">
        <v>0</v>
      </c>
      <c r="J15" s="176">
        <v>280314</v>
      </c>
    </row>
    <row r="16" spans="1:11" ht="13.8" x14ac:dyDescent="0.25">
      <c r="A16" s="192" t="s">
        <v>150</v>
      </c>
      <c r="B16" s="174" t="s">
        <v>309</v>
      </c>
      <c r="C16" s="175" t="s">
        <v>449</v>
      </c>
      <c r="D16" s="176">
        <v>502560</v>
      </c>
      <c r="E16" s="176">
        <v>0</v>
      </c>
      <c r="F16" s="176">
        <v>4843621</v>
      </c>
      <c r="G16" s="176">
        <v>0</v>
      </c>
      <c r="H16" s="176">
        <v>0</v>
      </c>
      <c r="I16" s="176">
        <v>0</v>
      </c>
      <c r="J16" s="176">
        <v>5346181</v>
      </c>
    </row>
    <row r="17" spans="1:10" ht="13.8" x14ac:dyDescent="0.25">
      <c r="A17" s="192" t="s">
        <v>151</v>
      </c>
      <c r="B17" s="174" t="s">
        <v>450</v>
      </c>
      <c r="C17" s="175" t="s">
        <v>451</v>
      </c>
      <c r="D17" s="176">
        <v>502560</v>
      </c>
      <c r="E17" s="176">
        <v>0</v>
      </c>
      <c r="F17" s="176">
        <v>4548778</v>
      </c>
      <c r="G17" s="176">
        <v>0</v>
      </c>
      <c r="H17" s="176">
        <v>0</v>
      </c>
      <c r="I17" s="176">
        <v>0</v>
      </c>
      <c r="J17" s="176">
        <v>5051338</v>
      </c>
    </row>
    <row r="18" spans="1:10" ht="13.8" x14ac:dyDescent="0.25">
      <c r="A18" s="192" t="s">
        <v>152</v>
      </c>
      <c r="B18" s="171" t="s">
        <v>311</v>
      </c>
      <c r="C18" s="172" t="s">
        <v>452</v>
      </c>
      <c r="D18" s="173">
        <v>0</v>
      </c>
      <c r="E18" s="173">
        <v>0</v>
      </c>
      <c r="F18" s="173">
        <v>218351</v>
      </c>
      <c r="G18" s="173">
        <v>0</v>
      </c>
      <c r="H18" s="173">
        <v>0</v>
      </c>
      <c r="I18" s="173">
        <v>0</v>
      </c>
      <c r="J18" s="173">
        <v>218351</v>
      </c>
    </row>
    <row r="19" spans="1:10" ht="27.6" x14ac:dyDescent="0.25">
      <c r="A19" s="192" t="s">
        <v>153</v>
      </c>
      <c r="B19" s="174" t="s">
        <v>328</v>
      </c>
      <c r="C19" s="175" t="s">
        <v>453</v>
      </c>
      <c r="D19" s="176">
        <v>502560</v>
      </c>
      <c r="E19" s="176">
        <v>0</v>
      </c>
      <c r="F19" s="176">
        <v>4767129</v>
      </c>
      <c r="G19" s="176">
        <v>0</v>
      </c>
      <c r="H19" s="176">
        <v>0</v>
      </c>
      <c r="I19" s="176">
        <v>0</v>
      </c>
      <c r="J19" s="176">
        <v>5269689</v>
      </c>
    </row>
    <row r="20" spans="1:10" ht="13.8" x14ac:dyDescent="0.25">
      <c r="A20" s="192" t="s">
        <v>154</v>
      </c>
      <c r="B20" s="174" t="s">
        <v>338</v>
      </c>
      <c r="C20" s="175" t="s">
        <v>454</v>
      </c>
      <c r="D20" s="176">
        <v>502560</v>
      </c>
      <c r="E20" s="176">
        <v>0</v>
      </c>
      <c r="F20" s="176">
        <v>4767129</v>
      </c>
      <c r="G20" s="176">
        <v>0</v>
      </c>
      <c r="H20" s="176">
        <v>0</v>
      </c>
      <c r="I20" s="176">
        <v>0</v>
      </c>
      <c r="J20" s="176">
        <v>5269689</v>
      </c>
    </row>
    <row r="21" spans="1:10" ht="13.8" x14ac:dyDescent="0.25">
      <c r="A21" s="192" t="s">
        <v>162</v>
      </c>
      <c r="B21" s="174" t="s">
        <v>455</v>
      </c>
      <c r="C21" s="175" t="s">
        <v>456</v>
      </c>
      <c r="D21" s="176">
        <v>0</v>
      </c>
      <c r="E21" s="176">
        <v>0</v>
      </c>
      <c r="F21" s="176">
        <v>76492</v>
      </c>
      <c r="G21" s="176">
        <v>0</v>
      </c>
      <c r="H21" s="176">
        <v>0</v>
      </c>
      <c r="I21" s="176">
        <v>0</v>
      </c>
      <c r="J21" s="176">
        <v>76492</v>
      </c>
    </row>
    <row r="22" spans="1:10" ht="13.8" x14ac:dyDescent="0.25">
      <c r="A22" s="192" t="s">
        <v>163</v>
      </c>
      <c r="B22" s="171" t="s">
        <v>457</v>
      </c>
      <c r="C22" s="172" t="s">
        <v>458</v>
      </c>
      <c r="D22" s="173">
        <v>502560</v>
      </c>
      <c r="E22" s="173">
        <v>0</v>
      </c>
      <c r="F22" s="173">
        <v>4606671</v>
      </c>
      <c r="G22" s="173">
        <v>0</v>
      </c>
      <c r="H22" s="173">
        <v>0</v>
      </c>
      <c r="I22" s="173">
        <v>0</v>
      </c>
      <c r="J22" s="173">
        <v>5109231</v>
      </c>
    </row>
    <row r="23" spans="1:10" x14ac:dyDescent="0.25">
      <c r="A23" s="192" t="s">
        <v>164</v>
      </c>
      <c r="B23" s="169"/>
      <c r="C23" s="169"/>
      <c r="D23" s="169"/>
      <c r="E23" s="169"/>
      <c r="F23" s="169"/>
      <c r="G23" s="169"/>
      <c r="H23" s="169"/>
      <c r="I23" s="169"/>
      <c r="J23" s="169"/>
    </row>
    <row r="24" spans="1:10" x14ac:dyDescent="0.25">
      <c r="B24" s="169"/>
      <c r="C24" s="169"/>
      <c r="D24" s="169"/>
      <c r="E24" s="169"/>
      <c r="F24" s="169"/>
      <c r="G24" s="169"/>
      <c r="H24" s="169"/>
      <c r="I24" s="169"/>
      <c r="J24" s="169"/>
    </row>
  </sheetData>
  <mergeCells count="3">
    <mergeCell ref="B6:J6"/>
    <mergeCell ref="B2:J2"/>
    <mergeCell ref="B3:J3"/>
  </mergeCells>
  <pageMargins left="0.7" right="0.7" top="0.75" bottom="0.75" header="0.3" footer="0.3"/>
  <pageSetup paperSize="9" scale="64" orientation="landscape" horizontalDpi="0" verticalDpi="0" r:id="rId1"/>
  <headerFooter>
    <oddHeader>&amp;RÉrték típus: Forint</oddHeader>
    <oddFooter>&amp;LAdatellenőrző kód: 6c-384d-7a-3ca13c4d6d10-3e-3e-225-1f77e5c-32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4</vt:i4>
      </vt:variant>
    </vt:vector>
  </HeadingPairs>
  <TitlesOfParts>
    <vt:vector size="13" baseType="lpstr">
      <vt:lpstr>Mérleg</vt:lpstr>
      <vt:lpstr>Bevételek</vt:lpstr>
      <vt:lpstr>Kiadások</vt:lpstr>
      <vt:lpstr>Vagyon</vt:lpstr>
      <vt:lpstr>Maradvány</vt:lpstr>
      <vt:lpstr>Eredménykimutatás</vt:lpstr>
      <vt:lpstr>Személyi juttatások</vt:lpstr>
      <vt:lpstr>Cofog szerinti kiadások</vt:lpstr>
      <vt:lpstr>Eszközök állománya</vt:lpstr>
      <vt:lpstr>Kiadások!Nyomtatási_cím</vt:lpstr>
      <vt:lpstr>Kiadások!Nyomtatási_terület</vt:lpstr>
      <vt:lpstr>Mérleg!Nyomtatási_terület</vt:lpstr>
      <vt:lpstr>'Személyi juttatások'!Nyomtatási_terület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KFulopSzilvia</cp:lastModifiedBy>
  <cp:lastPrinted>2024-04-25T08:21:35Z</cp:lastPrinted>
  <dcterms:created xsi:type="dcterms:W3CDTF">2019-09-05T06:28:05Z</dcterms:created>
  <dcterms:modified xsi:type="dcterms:W3CDTF">2024-05-16T07:02:41Z</dcterms:modified>
</cp:coreProperties>
</file>