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FulopSzilvia\Documents\K F SZILVIA\KÖZÖS HIVATAL\Költségvetés 2024\Költségvetés 2024 1. módosítás\"/>
    </mc:Choice>
  </mc:AlternateContent>
  <bookViews>
    <workbookView xWindow="0" yWindow="0" windowWidth="23040" windowHeight="9384" tabRatio="500"/>
  </bookViews>
  <sheets>
    <sheet name="Mérleg" sheetId="1" r:id="rId1"/>
    <sheet name="Bevételek" sheetId="2" r:id="rId2"/>
    <sheet name="Kiadások" sheetId="3" r:id="rId3"/>
  </sheets>
  <definedNames>
    <definedName name="_xlnm.Print_Titles" localSheetId="2">Kiadások!$1:$7</definedName>
    <definedName name="_xlnm.Print_Area" localSheetId="2">Kiadások!$A$1:$H$98</definedName>
    <definedName name="_xlnm.Print_Area" localSheetId="0">Mérleg!$A$1:$F$19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2" l="1"/>
  <c r="G14" i="2" s="1"/>
  <c r="G17" i="2"/>
  <c r="H13" i="2"/>
  <c r="H35" i="2"/>
  <c r="H34" i="2"/>
  <c r="H96" i="3"/>
  <c r="H93" i="3"/>
  <c r="H92" i="3"/>
  <c r="H16" i="2"/>
  <c r="G13" i="2" l="1"/>
  <c r="H88" i="3"/>
  <c r="H72" i="3"/>
  <c r="H70" i="3"/>
  <c r="H90" i="3" l="1"/>
  <c r="F9" i="1" l="1"/>
  <c r="F10" i="1"/>
  <c r="F14" i="1"/>
  <c r="F15" i="1"/>
  <c r="F18" i="1"/>
  <c r="H9" i="2"/>
  <c r="H8" i="2" s="1"/>
  <c r="H10" i="2"/>
  <c r="H15" i="2"/>
  <c r="H14" i="2" s="1"/>
  <c r="H17" i="2"/>
  <c r="H23" i="2"/>
  <c r="H21" i="2" s="1"/>
  <c r="H20" i="2" s="1"/>
  <c r="H17" i="3"/>
  <c r="H10" i="3" s="1"/>
  <c r="H18" i="3"/>
  <c r="H9" i="3" s="1"/>
  <c r="H23" i="3"/>
  <c r="H27" i="3"/>
  <c r="H25" i="3" s="1"/>
  <c r="H31" i="3"/>
  <c r="H32" i="3"/>
  <c r="H42" i="3"/>
  <c r="H39" i="3" s="1"/>
  <c r="H46" i="3"/>
  <c r="H54" i="3"/>
  <c r="H56" i="3"/>
  <c r="H62" i="3"/>
  <c r="H59" i="3" s="1"/>
  <c r="H65" i="3"/>
  <c r="H64" i="3" s="1"/>
  <c r="H95" i="3" s="1"/>
  <c r="F17" i="1" s="1"/>
  <c r="H69" i="3"/>
  <c r="H68" i="3" s="1"/>
  <c r="H73" i="3"/>
  <c r="H78" i="3"/>
  <c r="H77" i="3" s="1"/>
  <c r="H80" i="3"/>
  <c r="H83" i="3"/>
  <c r="H76" i="3" s="1"/>
  <c r="G85" i="3"/>
  <c r="G83" i="3"/>
  <c r="G80" i="3"/>
  <c r="G78" i="3"/>
  <c r="G77" i="3" s="1"/>
  <c r="G76" i="3" s="1"/>
  <c r="G73" i="3"/>
  <c r="G69" i="3"/>
  <c r="G68" i="3" s="1"/>
  <c r="G67" i="3" s="1"/>
  <c r="H24" i="3" l="1"/>
  <c r="H94" i="3" s="1"/>
  <c r="F16" i="1" s="1"/>
  <c r="F13" i="1" s="1"/>
  <c r="F19" i="1" s="1"/>
  <c r="H19" i="2"/>
  <c r="H33" i="2" s="1"/>
  <c r="H36" i="2"/>
  <c r="H7" i="2"/>
  <c r="H63" i="3"/>
  <c r="H22" i="3"/>
  <c r="H21" i="3" s="1"/>
  <c r="H37" i="2" l="1"/>
  <c r="F11" i="1"/>
  <c r="F8" i="1" s="1"/>
  <c r="F12" i="1" s="1"/>
  <c r="H97" i="3"/>
  <c r="H8" i="3"/>
  <c r="G56" i="3" l="1"/>
  <c r="G46" i="3"/>
  <c r="G42" i="3"/>
  <c r="G39" i="3" s="1"/>
  <c r="G32" i="3"/>
  <c r="G31" i="3" s="1"/>
  <c r="G27" i="3"/>
  <c r="G25" i="3"/>
  <c r="G59" i="3"/>
  <c r="G23" i="3"/>
  <c r="G22" i="3"/>
  <c r="G21" i="3"/>
  <c r="G18" i="3"/>
  <c r="G10" i="3"/>
  <c r="G9" i="3" s="1"/>
  <c r="G24" i="3" l="1"/>
  <c r="G62" i="3"/>
  <c r="G23" i="2" l="1"/>
  <c r="G21" i="2" s="1"/>
  <c r="G34" i="2"/>
  <c r="G9" i="2"/>
  <c r="G17" i="3" l="1"/>
  <c r="G93" i="3" l="1"/>
  <c r="G92" i="3" l="1"/>
  <c r="G8" i="3"/>
  <c r="E15" i="1"/>
  <c r="G96" i="3" l="1"/>
  <c r="E14" i="1" l="1"/>
  <c r="G65" i="3"/>
  <c r="G64" i="3" l="1"/>
  <c r="G54" i="3"/>
  <c r="G95" i="3" l="1"/>
  <c r="E17" i="1" s="1"/>
  <c r="G63" i="3"/>
  <c r="G91" i="3" l="1"/>
  <c r="G94" i="3" l="1"/>
  <c r="E16" i="1" s="1"/>
  <c r="G8" i="2"/>
  <c r="G10" i="2"/>
  <c r="G35" i="2" s="1"/>
  <c r="E10" i="1" l="1"/>
  <c r="G20" i="2"/>
  <c r="G36" i="2" s="1"/>
  <c r="G37" i="2" s="1"/>
  <c r="G7" i="2"/>
  <c r="E9" i="1" l="1"/>
  <c r="E11" i="1"/>
  <c r="G19" i="2"/>
  <c r="G33" i="2" s="1"/>
  <c r="G97" i="3"/>
  <c r="E18" i="1"/>
  <c r="E13" i="1" s="1"/>
  <c r="E19" i="1" s="1"/>
  <c r="E8" i="1" l="1"/>
  <c r="E12" i="1" s="1"/>
  <c r="H85" i="3" l="1"/>
  <c r="H67" i="3" l="1"/>
  <c r="H91" i="3" l="1"/>
</calcChain>
</file>

<file path=xl/sharedStrings.xml><?xml version="1.0" encoding="utf-8"?>
<sst xmlns="http://schemas.openxmlformats.org/spreadsheetml/2006/main" count="402" uniqueCount="256">
  <si>
    <t>KŐVÁGÓÖRSI KÖZÖS ÖNKORMÁNYZATI HIVATAL</t>
  </si>
  <si>
    <t>Megnevezés</t>
  </si>
  <si>
    <t>Előirányzat (Ft)</t>
  </si>
  <si>
    <t>Működési bevételek összesen</t>
  </si>
  <si>
    <t>B1</t>
  </si>
  <si>
    <t>Működési célú támogatások államháztartáson belülről</t>
  </si>
  <si>
    <t>B4</t>
  </si>
  <si>
    <t>Működési bevételek</t>
  </si>
  <si>
    <t>B8</t>
  </si>
  <si>
    <t>Finanszírozási bevételek</t>
  </si>
  <si>
    <t>BEVÉTELEK ÖSSZESEN</t>
  </si>
  <si>
    <t>Működési kiadások összesen</t>
  </si>
  <si>
    <t>K1</t>
  </si>
  <si>
    <t>Személyi juttatások</t>
  </si>
  <si>
    <t>K2</t>
  </si>
  <si>
    <t>Munkaadókat terhelő járulékok és szociális hozzájárulási adó</t>
  </si>
  <si>
    <t>K3</t>
  </si>
  <si>
    <t>Dologi kiadások</t>
  </si>
  <si>
    <t>K5</t>
  </si>
  <si>
    <t>Működési célú kiadások</t>
  </si>
  <si>
    <t>KIADÁSOK ÖSSZESEN</t>
  </si>
  <si>
    <t>jogcím-csoportonként</t>
  </si>
  <si>
    <t>Jogcím-csoportok</t>
  </si>
  <si>
    <t xml:space="preserve">011130 Önkormányzatok és önkormányzati hivatalok jogalkotó és általános igazgatási tevékenysége </t>
  </si>
  <si>
    <t>Működési célú támogatások államháztartások belülről</t>
  </si>
  <si>
    <t>B16</t>
  </si>
  <si>
    <t>Egyéb működési célú támogatások bevételei államháztartáson belülről</t>
  </si>
  <si>
    <t>B408</t>
  </si>
  <si>
    <t>Kamatbevételek</t>
  </si>
  <si>
    <t>B411</t>
  </si>
  <si>
    <t>Hatósági bírságok</t>
  </si>
  <si>
    <t>018030 Támogatási célú finnaszírozási műveletek</t>
  </si>
  <si>
    <t xml:space="preserve">B81  </t>
  </si>
  <si>
    <t>Belföldi finanszírozás bevételei</t>
  </si>
  <si>
    <t>B813 Előző évi költségvetési maradvány igénybevétele</t>
  </si>
  <si>
    <t>B816</t>
  </si>
  <si>
    <t>Központi, irányító szervi támogatás</t>
  </si>
  <si>
    <t>Kővágóörs állami támogatás</t>
  </si>
  <si>
    <t>Kővágóörs Község Önkormányzata</t>
  </si>
  <si>
    <t>Mindszentkálla Község Önkormányzata</t>
  </si>
  <si>
    <t>Köveskál Község Önkormányzata</t>
  </si>
  <si>
    <t>Szentbékkálla Község Önkormányzata</t>
  </si>
  <si>
    <t>Balatonhenye Község Önkormányzata</t>
  </si>
  <si>
    <t>Salföld Község Önkormányzata</t>
  </si>
  <si>
    <t>Révfülöp Nagyközség Önkormányzata</t>
  </si>
  <si>
    <t>BEVÉTELEK ÖSSZESEN:</t>
  </si>
  <si>
    <t>Kiemelt előirányzatok</t>
  </si>
  <si>
    <t>K11</t>
  </si>
  <si>
    <t>Foglalkoztatottak személyi juttatásai</t>
  </si>
  <si>
    <t>K1101</t>
  </si>
  <si>
    <t>Törvény szerinti illetmények, munkabérek</t>
  </si>
  <si>
    <t>K1107</t>
  </si>
  <si>
    <t>Béren kívüli juttatások (cafetéria)</t>
  </si>
  <si>
    <t>K1109</t>
  </si>
  <si>
    <t>Közlekedési költségtérítés</t>
  </si>
  <si>
    <t>K1113</t>
  </si>
  <si>
    <t>Foglalkoztatottak egyéb személyi juttatásai</t>
  </si>
  <si>
    <t xml:space="preserve">Szociális hozzájárulási adó </t>
  </si>
  <si>
    <t>Személyi jövedelemadó (cafeteria)</t>
  </si>
  <si>
    <t>K31</t>
  </si>
  <si>
    <t>Készletbeszerzés</t>
  </si>
  <si>
    <t>K311</t>
  </si>
  <si>
    <t>Szakmai anyagok beszerzése</t>
  </si>
  <si>
    <t>K312</t>
  </si>
  <si>
    <t>Üzemeltetési anyagok beszerzése</t>
  </si>
  <si>
    <t>Irodaszer, nyomtatvány</t>
  </si>
  <si>
    <t>Nyomtatást segítő anyagok</t>
  </si>
  <si>
    <t>Mindazok, amelyek nem számolhatók el szakmai anyagnak</t>
  </si>
  <si>
    <t>K32</t>
  </si>
  <si>
    <t>Kommunikációs szolgáltatások</t>
  </si>
  <si>
    <t>K321</t>
  </si>
  <si>
    <t>Informatikai szolgáltatások igénybevétele(internet,szoftver)</t>
  </si>
  <si>
    <t>Internet</t>
  </si>
  <si>
    <t>Informatikai szolgáltatás</t>
  </si>
  <si>
    <t>Szoftverek kölcsönzése, bérlése</t>
  </si>
  <si>
    <t>K322</t>
  </si>
  <si>
    <t>Egyéb kommunikációs szolgáltatások (telefondíj)</t>
  </si>
  <si>
    <t>K33</t>
  </si>
  <si>
    <t>Szolgáltatási kiadások</t>
  </si>
  <si>
    <t>K333</t>
  </si>
  <si>
    <t>Bérleti és lízing díjak</t>
  </si>
  <si>
    <t>K334</t>
  </si>
  <si>
    <t>Karbantartási, kisjavítási szolgáltatások</t>
  </si>
  <si>
    <t>K336</t>
  </si>
  <si>
    <t>K337</t>
  </si>
  <si>
    <t>Egyéb szolgáltatások</t>
  </si>
  <si>
    <t>K34</t>
  </si>
  <si>
    <t>Kiküldetések, reklám- és propagandakiadások</t>
  </si>
  <si>
    <t>K341</t>
  </si>
  <si>
    <t>Kiküldetések kiadásai</t>
  </si>
  <si>
    <t>K35</t>
  </si>
  <si>
    <t>Különféle befizetések és egyéb dologi kiadások</t>
  </si>
  <si>
    <t>K351</t>
  </si>
  <si>
    <t>Működési célú előzetesen felszámított áfa</t>
  </si>
  <si>
    <t>K355</t>
  </si>
  <si>
    <t>Egyéb dologi kiadások</t>
  </si>
  <si>
    <t>K506</t>
  </si>
  <si>
    <t>Helyi önkormányzatok működési célú támogatása</t>
  </si>
  <si>
    <t>ÖSSZESEN:</t>
  </si>
  <si>
    <t>Egyéb működési célú kiadások</t>
  </si>
  <si>
    <t>Kiadások Összesen:</t>
  </si>
  <si>
    <t>Létszámkeret:</t>
  </si>
  <si>
    <t xml:space="preserve"> - Fénymásoló üzemeltetés</t>
  </si>
  <si>
    <t>K1106</t>
  </si>
  <si>
    <t>Jubileumi jutalmak</t>
  </si>
  <si>
    <t>K1102 Jutalmak</t>
  </si>
  <si>
    <t xml:space="preserve"> - Pénzügyi, befektetési díj AAM</t>
  </si>
  <si>
    <t xml:space="preserve"> - Más egyéb szolgáltatások</t>
  </si>
  <si>
    <t xml:space="preserve"> - Postaköltség AAM</t>
  </si>
  <si>
    <t>Eredeti</t>
  </si>
  <si>
    <t>- Rezsi hozzájárulás Kővágóörs</t>
  </si>
  <si>
    <t xml:space="preserve"> - Tulajdoni lapok és térképek</t>
  </si>
  <si>
    <t xml:space="preserve"> - Továbbképzés, szakvizsga</t>
  </si>
  <si>
    <t xml:space="preserve"> - Foglalkozás egészségügy</t>
  </si>
  <si>
    <t>Létszám (fő)</t>
  </si>
  <si>
    <t>K6</t>
  </si>
  <si>
    <t>Beruházások</t>
  </si>
  <si>
    <t>K64</t>
  </si>
  <si>
    <t>Egyéb tárgyi eszközök beszerzése</t>
  </si>
  <si>
    <t>K67</t>
  </si>
  <si>
    <t>Beruházási célú előzetesen felszámított áfa</t>
  </si>
  <si>
    <t xml:space="preserve">Kékkút Község Önkormányzata </t>
  </si>
  <si>
    <t xml:space="preserve">K6 </t>
  </si>
  <si>
    <t>K12</t>
  </si>
  <si>
    <t>Külső személyi juttatások</t>
  </si>
  <si>
    <t>K123</t>
  </si>
  <si>
    <t>K1104</t>
  </si>
  <si>
    <t>Készenléti, ügyeleti, helyettesítési díj túlóra, túlszolgálat teljesítése</t>
  </si>
  <si>
    <t>Egyéb külső szem. Juttatások (reprezentáció)</t>
  </si>
  <si>
    <t>K63</t>
  </si>
  <si>
    <t>Informatikai eszközök beszerzése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</si>
  <si>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</si>
  <si>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</si>
  <si>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</si>
  <si>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</si>
  <si>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</si>
  <si>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</si>
  <si>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</si>
  <si>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</si>
  <si>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</si>
  <si>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</si>
  <si>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</si>
  <si>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</si>
  <si>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</si>
  <si>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</si>
  <si>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</si>
  <si>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</si>
  <si>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A</t>
  </si>
  <si>
    <t>B</t>
  </si>
  <si>
    <t>C</t>
  </si>
  <si>
    <t>D</t>
  </si>
  <si>
    <t>E</t>
  </si>
  <si>
    <t>sor-szám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</si>
  <si>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</si>
  <si>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</si>
  <si>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</si>
  <si>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</si>
  <si>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</si>
  <si>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</si>
  <si>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</si>
  <si>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</si>
  <si>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</si>
  <si>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</si>
  <si>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</si>
  <si>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</si>
  <si>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</si>
  <si>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</si>
  <si>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</si>
  <si>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</si>
  <si>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</si>
  <si>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</si>
  <si>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</si>
  <si>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</si>
  <si>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</si>
  <si>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</si>
  <si>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</si>
  <si>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</si>
  <si>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</si>
  <si>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</si>
  <si>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</si>
  <si>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</si>
  <si>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</si>
  <si>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</si>
  <si>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</si>
  <si>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</si>
  <si>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</si>
  <si>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</si>
  <si>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</si>
  <si>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</si>
  <si>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</si>
  <si>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</si>
  <si>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</si>
  <si>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</si>
  <si>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</si>
  <si>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</si>
  <si>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</si>
  <si>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</si>
  <si>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</si>
  <si>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</si>
  <si>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</si>
  <si>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</si>
  <si>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</si>
  <si>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</si>
  <si>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</si>
  <si>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</si>
  <si>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</si>
  <si>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2024. évi költségvetés ÖSSZEVONT MÉRLEGE</t>
  </si>
  <si>
    <t>2024 évi BEVÉTELEK részletezése</t>
  </si>
  <si>
    <t>2024 évi KIADÁSOK részletezése</t>
  </si>
  <si>
    <t>Rendszerkövetési szolgáltatás</t>
  </si>
  <si>
    <t>Adatvédelmi tisztviselői szolgáltatás</t>
  </si>
  <si>
    <t>Szakmai tevékenységet segítő szolgáltatások</t>
  </si>
  <si>
    <t xml:space="preserve"> - Belső ellenőrzés</t>
  </si>
  <si>
    <t xml:space="preserve"> - Egyéb szakmai tevékenységet segítő szolgáltatások</t>
  </si>
  <si>
    <t xml:space="preserve"> - Zajszint mérés és egyéb hatósági költségek</t>
  </si>
  <si>
    <t>K122</t>
  </si>
  <si>
    <t>Egyéb külső személyi juttatások (Megbízási díj)</t>
  </si>
  <si>
    <t>F</t>
  </si>
  <si>
    <t>69.</t>
  </si>
  <si>
    <t>016010 Országgyűlési, Önkormányzati és Európa parlamenti képviselőválasztáshoz kapcsolódó tevékenységek</t>
  </si>
  <si>
    <t>Egyéb külső személyi juttatások (Tiszteletdíj)</t>
  </si>
  <si>
    <t>Egyéb külső szem. Juttatások (repi)</t>
  </si>
  <si>
    <t>Szociaális hozzájárulási adó és SZJA (ellátás)</t>
  </si>
  <si>
    <t>70.</t>
  </si>
  <si>
    <t>71.</t>
  </si>
  <si>
    <t>72.</t>
  </si>
  <si>
    <t>Nyomtatás és irodaszer díja</t>
  </si>
  <si>
    <t>73.</t>
  </si>
  <si>
    <t>74.</t>
  </si>
  <si>
    <t>75.</t>
  </si>
  <si>
    <t>76.</t>
  </si>
  <si>
    <t>77.</t>
  </si>
  <si>
    <t>78.</t>
  </si>
  <si>
    <t>79.</t>
  </si>
  <si>
    <t>80.</t>
  </si>
  <si>
    <t>Egyéb dologi kiadások (HVB tagok távolléti díja)</t>
  </si>
  <si>
    <t>81.</t>
  </si>
  <si>
    <t>82.</t>
  </si>
  <si>
    <t>Egyéb tárgyi eszközök beszerzése (szavazófülke)</t>
  </si>
  <si>
    <t>83.</t>
  </si>
  <si>
    <t>016010 Országgyűlési, Önkormányzati és Eutópa parlamenti képviselőválasztáshoz kapcsolódó tevékenységek</t>
  </si>
  <si>
    <t>Egyéb működési bevételek (kerekítési különbözet)</t>
  </si>
  <si>
    <t>Módosított</t>
  </si>
  <si>
    <t>Módosított (Ft)</t>
  </si>
  <si>
    <t>Európa parlamenti és Önkormányzati képviselő és polgármester választás</t>
  </si>
  <si>
    <t>G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</si>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</sst>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.0"/>
    <numFmt numFmtId="165" formatCode="_-* #,##0\ _F_t_-;\-* #,##0\ _F_t_-;_-* &quot;-&quot;??\ _F_t_-;_-@_-"/>
    <numFmt numFmtId="166" formatCode="#,##0_ ;\-#,##0\ "/>
  </numFmts>
  <fonts count="13" x14ac:knownFonts="1">
    <font>
      <sz val="12"/>
      <name val="Times New Roman"/>
      <charset val="238"/>
    </font>
    <font>
      <u/>
      <sz val="12"/>
      <color indexed="20"/>
      <name val="Times New Roman"/>
      <family val="1"/>
      <charset val="238"/>
    </font>
    <font>
      <sz val="12"/>
      <color indexed="2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20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CBAD"/>
        <bgColor rgb="FFD0CECE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8"/>
      </right>
      <top style="thin">
        <color indexed="64"/>
      </top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3" fontId="4" fillId="0" borderId="2" xfId="0" applyNumberFormat="1" applyFont="1" applyBorder="1"/>
    <xf numFmtId="3" fontId="3" fillId="0" borderId="2" xfId="0" applyNumberFormat="1" applyFont="1" applyBorder="1"/>
    <xf numFmtId="0" fontId="4" fillId="0" borderId="3" xfId="0" applyFont="1" applyBorder="1"/>
    <xf numFmtId="3" fontId="4" fillId="0" borderId="4" xfId="0" applyNumberFormat="1" applyFont="1" applyBorder="1"/>
    <xf numFmtId="3" fontId="3" fillId="0" borderId="0" xfId="0" applyNumberFormat="1" applyFont="1"/>
    <xf numFmtId="0" fontId="0" fillId="0" borderId="0" xfId="0" applyAlignment="1">
      <alignment horizontal="center"/>
    </xf>
    <xf numFmtId="0" fontId="4" fillId="0" borderId="2" xfId="0" applyFont="1" applyBorder="1"/>
    <xf numFmtId="3" fontId="4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3" fontId="3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3" fontId="3" fillId="0" borderId="9" xfId="0" applyNumberFormat="1" applyFont="1" applyBorder="1"/>
    <xf numFmtId="3" fontId="3" fillId="0" borderId="13" xfId="0" applyNumberFormat="1" applyFont="1" applyBorder="1"/>
    <xf numFmtId="2" fontId="4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2" fontId="7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164" fontId="8" fillId="0" borderId="2" xfId="0" applyNumberFormat="1" applyFont="1" applyBorder="1" applyAlignment="1">
      <alignment horizontal="right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0" xfId="0" applyFont="1" applyFill="1" applyBorder="1"/>
    <xf numFmtId="3" fontId="4" fillId="2" borderId="10" xfId="0" applyNumberFormat="1" applyFont="1" applyFill="1" applyBorder="1"/>
    <xf numFmtId="0" fontId="4" fillId="2" borderId="3" xfId="0" applyFont="1" applyFill="1" applyBorder="1" applyAlignment="1">
      <alignment horizontal="left"/>
    </xf>
    <xf numFmtId="3" fontId="4" fillId="2" borderId="12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165" fontId="3" fillId="0" borderId="0" xfId="1" applyNumberFormat="1" applyFont="1"/>
    <xf numFmtId="3" fontId="3" fillId="0" borderId="0" xfId="0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4" fillId="0" borderId="9" xfId="1" applyNumberFormat="1" applyFont="1" applyBorder="1" applyAlignment="1">
      <alignment horizontal="right" vertical="center"/>
    </xf>
    <xf numFmtId="165" fontId="4" fillId="0" borderId="2" xfId="1" applyNumberFormat="1" applyFont="1" applyBorder="1" applyAlignment="1">
      <alignment horizontal="right"/>
    </xf>
    <xf numFmtId="165" fontId="4" fillId="2" borderId="16" xfId="1" applyNumberFormat="1" applyFont="1" applyFill="1" applyBorder="1" applyAlignment="1">
      <alignment horizontal="center" vertical="center"/>
    </xf>
    <xf numFmtId="165" fontId="4" fillId="2" borderId="15" xfId="1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vertical="center" wrapText="1"/>
    </xf>
    <xf numFmtId="165" fontId="0" fillId="0" borderId="0" xfId="0" applyNumberFormat="1" applyAlignment="1">
      <alignment horizontal="center"/>
    </xf>
    <xf numFmtId="0" fontId="4" fillId="0" borderId="18" xfId="0" applyFont="1" applyBorder="1"/>
    <xf numFmtId="0" fontId="4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left"/>
    </xf>
    <xf numFmtId="3" fontId="4" fillId="2" borderId="2" xfId="0" applyNumberFormat="1" applyFont="1" applyFill="1" applyBorder="1" applyAlignment="1">
      <alignment horizontal="right"/>
    </xf>
    <xf numFmtId="165" fontId="4" fillId="2" borderId="9" xfId="1" applyNumberFormat="1" applyFont="1" applyFill="1" applyBorder="1" applyAlignment="1">
      <alignment horizontal="center"/>
    </xf>
    <xf numFmtId="165" fontId="4" fillId="2" borderId="3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165" fontId="4" fillId="0" borderId="20" xfId="1" applyNumberFormat="1" applyFont="1" applyFill="1" applyBorder="1" applyAlignment="1">
      <alignment horizontal="center"/>
    </xf>
    <xf numFmtId="165" fontId="4" fillId="0" borderId="21" xfId="1" applyNumberFormat="1" applyFont="1" applyFill="1" applyBorder="1" applyAlignment="1">
      <alignment horizontal="center"/>
    </xf>
    <xf numFmtId="0" fontId="4" fillId="0" borderId="22" xfId="0" applyFont="1" applyBorder="1"/>
    <xf numFmtId="165" fontId="4" fillId="0" borderId="23" xfId="1" applyNumberFormat="1" applyFont="1" applyFill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2" fontId="3" fillId="0" borderId="25" xfId="0" applyNumberFormat="1" applyFont="1" applyBorder="1" applyAlignment="1">
      <alignment horizontal="right"/>
    </xf>
    <xf numFmtId="3" fontId="3" fillId="0" borderId="25" xfId="0" applyNumberFormat="1" applyFont="1" applyBorder="1" applyAlignment="1">
      <alignment horizontal="center"/>
    </xf>
    <xf numFmtId="0" fontId="12" fillId="0" borderId="26" xfId="0" applyFont="1" applyBorder="1" applyAlignment="1">
      <alignment horizontal="center" vertical="center" wrapText="1"/>
    </xf>
    <xf numFmtId="0" fontId="3" fillId="0" borderId="26" xfId="0" applyFont="1" applyBorder="1"/>
    <xf numFmtId="0" fontId="4" fillId="3" borderId="29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4" fillId="2" borderId="32" xfId="0" applyFont="1" applyFill="1" applyBorder="1" applyAlignment="1">
      <alignment horizontal="left"/>
    </xf>
    <xf numFmtId="0" fontId="4" fillId="2" borderId="32" xfId="0" applyFont="1" applyFill="1" applyBorder="1"/>
    <xf numFmtId="0" fontId="2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 wrapText="1"/>
    </xf>
    <xf numFmtId="3" fontId="4" fillId="0" borderId="0" xfId="0" applyNumberFormat="1" applyFont="1"/>
    <xf numFmtId="165" fontId="3" fillId="0" borderId="0" xfId="0" applyNumberFormat="1" applyFont="1"/>
    <xf numFmtId="1" fontId="4" fillId="0" borderId="28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2" borderId="3" xfId="0" applyFont="1" applyFill="1" applyBorder="1"/>
    <xf numFmtId="0" fontId="3" fillId="0" borderId="37" xfId="0" applyFont="1" applyBorder="1" applyAlignment="1">
      <alignment horizontal="left"/>
    </xf>
    <xf numFmtId="2" fontId="3" fillId="0" borderId="24" xfId="0" applyNumberFormat="1" applyFont="1" applyBorder="1" applyAlignment="1">
      <alignment horizontal="left"/>
    </xf>
    <xf numFmtId="0" fontId="3" fillId="0" borderId="33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5" fontId="3" fillId="0" borderId="9" xfId="3" applyNumberFormat="1" applyFont="1" applyBorder="1" applyAlignment="1">
      <alignment vertical="center"/>
    </xf>
    <xf numFmtId="165" fontId="3" fillId="0" borderId="17" xfId="3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165" fontId="4" fillId="0" borderId="0" xfId="1" applyNumberFormat="1" applyFont="1"/>
    <xf numFmtId="0" fontId="3" fillId="0" borderId="2" xfId="0" applyFont="1" applyBorder="1" applyAlignment="1">
      <alignment horizontal="left"/>
    </xf>
    <xf numFmtId="0" fontId="4" fillId="0" borderId="2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2" fontId="4" fillId="4" borderId="39" xfId="0" applyNumberFormat="1" applyFont="1" applyFill="1" applyBorder="1" applyAlignment="1">
      <alignment wrapText="1"/>
    </xf>
    <xf numFmtId="165" fontId="4" fillId="4" borderId="40" xfId="3" applyNumberFormat="1" applyFont="1" applyFill="1" applyBorder="1" applyAlignment="1">
      <alignment horizontal="center" vertical="center"/>
    </xf>
    <xf numFmtId="0" fontId="4" fillId="0" borderId="41" xfId="0" applyFont="1" applyBorder="1" applyAlignment="1">
      <alignment horizontal="left"/>
    </xf>
    <xf numFmtId="0" fontId="4" fillId="0" borderId="42" xfId="0" applyFont="1" applyBorder="1" applyAlignment="1">
      <alignment horizontal="left"/>
    </xf>
    <xf numFmtId="0" fontId="4" fillId="0" borderId="42" xfId="0" applyFont="1" applyBorder="1" applyAlignment="1"/>
    <xf numFmtId="2" fontId="4" fillId="0" borderId="42" xfId="0" applyNumberFormat="1" applyFont="1" applyBorder="1" applyAlignment="1">
      <alignment horizontal="right"/>
    </xf>
    <xf numFmtId="3" fontId="4" fillId="0" borderId="42" xfId="0" applyNumberFormat="1" applyFont="1" applyBorder="1" applyAlignment="1">
      <alignment horizontal="right"/>
    </xf>
    <xf numFmtId="0" fontId="3" fillId="0" borderId="41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2" fontId="3" fillId="0" borderId="42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center"/>
    </xf>
    <xf numFmtId="0" fontId="4" fillId="0" borderId="42" xfId="0" applyFont="1" applyBorder="1"/>
    <xf numFmtId="0" fontId="3" fillId="0" borderId="42" xfId="0" applyFont="1" applyBorder="1"/>
    <xf numFmtId="2" fontId="6" fillId="0" borderId="42" xfId="0" applyNumberFormat="1" applyFont="1" applyBorder="1" applyAlignment="1">
      <alignment horizontal="right"/>
    </xf>
    <xf numFmtId="0" fontId="7" fillId="0" borderId="42" xfId="0" applyFont="1" applyBorder="1" applyAlignment="1">
      <alignment horizontal="left"/>
    </xf>
    <xf numFmtId="2" fontId="7" fillId="0" borderId="42" xfId="0" applyNumberFormat="1" applyFont="1" applyBorder="1" applyAlignment="1">
      <alignment horizontal="right"/>
    </xf>
    <xf numFmtId="0" fontId="4" fillId="0" borderId="41" xfId="0" applyFont="1" applyBorder="1"/>
    <xf numFmtId="165" fontId="4" fillId="0" borderId="42" xfId="3" applyNumberFormat="1" applyFont="1" applyBorder="1" applyAlignment="1">
      <alignment horizontal="right" vertical="center"/>
    </xf>
    <xf numFmtId="166" fontId="3" fillId="0" borderId="42" xfId="3" applyNumberFormat="1" applyFont="1" applyBorder="1" applyAlignment="1">
      <alignment horizontal="center" vertical="center"/>
    </xf>
    <xf numFmtId="0" fontId="4" fillId="0" borderId="43" xfId="0" applyFont="1" applyBorder="1"/>
    <xf numFmtId="0" fontId="3" fillId="0" borderId="44" xfId="0" applyFont="1" applyBorder="1" applyAlignment="1">
      <alignment horizontal="left"/>
    </xf>
    <xf numFmtId="0" fontId="4" fillId="0" borderId="44" xfId="0" applyFont="1" applyBorder="1"/>
    <xf numFmtId="166" fontId="3" fillId="0" borderId="44" xfId="3" applyNumberFormat="1" applyFont="1" applyBorder="1" applyAlignment="1">
      <alignment horizontal="center" vertical="center"/>
    </xf>
    <xf numFmtId="3" fontId="4" fillId="2" borderId="16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3" fillId="0" borderId="8" xfId="0" applyFont="1" applyFill="1" applyBorder="1" applyAlignment="1">
      <alignment horizontal="left"/>
    </xf>
    <xf numFmtId="3" fontId="3" fillId="0" borderId="2" xfId="0" applyNumberFormat="1" applyFont="1" applyFill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3" fillId="0" borderId="0" xfId="0" applyFont="1" applyBorder="1"/>
    <xf numFmtId="0" fontId="4" fillId="0" borderId="2" xfId="0" applyFont="1" applyBorder="1" applyAlignment="1"/>
    <xf numFmtId="0" fontId="3" fillId="0" borderId="0" xfId="0" applyFont="1" applyFill="1" applyBorder="1"/>
    <xf numFmtId="3" fontId="0" fillId="0" borderId="0" xfId="0" applyNumberFormat="1"/>
    <xf numFmtId="165" fontId="0" fillId="0" borderId="0" xfId="1" applyNumberFormat="1" applyFont="1"/>
    <xf numFmtId="165" fontId="4" fillId="0" borderId="42" xfId="1" applyNumberFormat="1" applyFont="1" applyBorder="1" applyAlignment="1">
      <alignment horizontal="right" vertical="center"/>
    </xf>
    <xf numFmtId="165" fontId="0" fillId="0" borderId="0" xfId="1" applyNumberFormat="1" applyFont="1" applyAlignment="1">
      <alignment horizontal="center" vertical="center"/>
    </xf>
    <xf numFmtId="165" fontId="0" fillId="0" borderId="0" xfId="0" applyNumberFormat="1"/>
    <xf numFmtId="0" fontId="3" fillId="0" borderId="45" xfId="0" applyFont="1" applyBorder="1" applyAlignment="1">
      <alignment horizontal="center"/>
    </xf>
    <xf numFmtId="0" fontId="0" fillId="0" borderId="45" xfId="0" applyBorder="1" applyAlignment="1"/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2" xfId="0" applyFont="1" applyBorder="1" applyAlignment="1">
      <alignment horizontal="left"/>
    </xf>
    <xf numFmtId="0" fontId="4" fillId="2" borderId="3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4" borderId="38" xfId="0" applyFont="1" applyFill="1" applyBorder="1" applyAlignment="1">
      <alignment vertical="center" wrapText="1"/>
    </xf>
    <xf numFmtId="0" fontId="4" fillId="4" borderId="39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wrapText="1"/>
    </xf>
    <xf numFmtId="0" fontId="4" fillId="2" borderId="31" xfId="2" applyFont="1" applyFill="1" applyBorder="1" applyAlignment="1">
      <alignment vertical="center" wrapText="1"/>
    </xf>
    <xf numFmtId="0" fontId="4" fillId="2" borderId="6" xfId="2" applyFont="1" applyFill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</cellXfs>
  <cellStyles count="4">
    <cellStyle name="Ezres" xfId="1" builtinId="3"/>
    <cellStyle name="Ezres 2" xfId="3"/>
    <cellStyle name="Normál" xfId="0" builtinId="0"/>
    <cellStyle name="Normá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view="pageBreakPreview" topLeftCell="A4" zoomScale="110" zoomScaleNormal="100" zoomScaleSheetLayoutView="110" workbookViewId="0">
      <selection activeCell="F20" sqref="F20"/>
    </sheetView>
  </sheetViews>
  <sheetFormatPr defaultColWidth="8.8984375" defaultRowHeight="15.6" x14ac:dyDescent="0.3"/>
  <cols>
    <col min="1" max="1" width="3.69921875" customWidth="1"/>
    <col min="2" max="2" width="3.3984375" customWidth="1"/>
    <col min="3" max="3" width="4.09765625" customWidth="1"/>
    <col min="4" max="4" width="51.3984375" customWidth="1"/>
    <col min="5" max="5" width="19.5" customWidth="1"/>
    <col min="6" max="6" width="19.69921875" customWidth="1"/>
  </cols>
  <sheetData>
    <row r="1" spans="1:6" s="1" customFormat="1" x14ac:dyDescent="0.3">
      <c r="B1" s="144"/>
      <c r="C1" s="144"/>
      <c r="D1" s="144"/>
    </row>
    <row r="2" spans="1:6" s="2" customFormat="1" x14ac:dyDescent="0.3">
      <c r="A2" s="149" t="s">
        <v>0</v>
      </c>
      <c r="B2" s="150"/>
      <c r="C2" s="150"/>
      <c r="D2" s="150"/>
      <c r="E2" s="150"/>
      <c r="F2" s="150"/>
    </row>
    <row r="3" spans="1:6" s="2" customFormat="1" ht="21.75" customHeight="1" x14ac:dyDescent="0.3">
      <c r="A3" s="149" t="s">
        <v>206</v>
      </c>
      <c r="B3" s="150"/>
      <c r="C3" s="150"/>
      <c r="D3" s="150"/>
      <c r="E3" s="150"/>
      <c r="F3" s="150"/>
    </row>
    <row r="4" spans="1:6" s="2" customFormat="1" ht="21.75" customHeight="1" x14ac:dyDescent="0.3">
      <c r="B4" s="3"/>
      <c r="C4" s="3"/>
      <c r="D4" s="3"/>
      <c r="E4" s="3"/>
    </row>
    <row r="5" spans="1:6" s="2" customFormat="1" ht="21.75" customHeight="1" x14ac:dyDescent="0.3">
      <c r="A5" s="70" t="s">
        <v>131</v>
      </c>
      <c r="B5" s="73" t="s">
        <v>147</v>
      </c>
      <c r="C5" s="73" t="s">
        <v>148</v>
      </c>
      <c r="D5" s="73" t="s">
        <v>149</v>
      </c>
      <c r="E5" s="73" t="s">
        <v>150</v>
      </c>
      <c r="F5" s="73" t="s">
        <v>151</v>
      </c>
    </row>
    <row r="6" spans="1:6" s="2" customFormat="1" ht="21.75" customHeight="1" x14ac:dyDescent="0.3">
      <c r="A6" s="71" t="s">
        <v>132</v>
      </c>
      <c r="B6" s="145" t="s">
        <v>1</v>
      </c>
      <c r="C6" s="146"/>
      <c r="D6" s="146"/>
      <c r="E6" s="72" t="s">
        <v>2</v>
      </c>
      <c r="F6" s="72" t="s">
        <v>2</v>
      </c>
    </row>
    <row r="7" spans="1:6" s="2" customFormat="1" ht="21.75" customHeight="1" x14ac:dyDescent="0.3">
      <c r="A7" s="71" t="s">
        <v>133</v>
      </c>
      <c r="B7" s="147"/>
      <c r="C7" s="148"/>
      <c r="D7" s="148"/>
      <c r="E7" s="44" t="s">
        <v>109</v>
      </c>
      <c r="F7" s="44" t="s">
        <v>242</v>
      </c>
    </row>
    <row r="8" spans="1:6" s="2" customFormat="1" ht="30" customHeight="1" x14ac:dyDescent="0.3">
      <c r="A8" s="71" t="s">
        <v>134</v>
      </c>
      <c r="B8" s="5"/>
      <c r="C8" s="5" t="s">
        <v>3</v>
      </c>
      <c r="D8" s="5"/>
      <c r="E8" s="6">
        <f>SUM(E9:E11)</f>
        <v>199442500</v>
      </c>
      <c r="F8" s="6">
        <f>SUM(F9:F11)</f>
        <v>208850508</v>
      </c>
    </row>
    <row r="9" spans="1:6" s="2" customFormat="1" ht="18" customHeight="1" x14ac:dyDescent="0.3">
      <c r="A9" s="71" t="s">
        <v>135</v>
      </c>
      <c r="B9" s="2" t="s">
        <v>4</v>
      </c>
      <c r="C9" s="2" t="s">
        <v>5</v>
      </c>
      <c r="E9" s="7">
        <f>Bevételek!G34</f>
        <v>2500000</v>
      </c>
      <c r="F9" s="7">
        <f>Bevételek!H34</f>
        <v>11907008</v>
      </c>
    </row>
    <row r="10" spans="1:6" s="2" customFormat="1" ht="16.5" customHeight="1" x14ac:dyDescent="0.3">
      <c r="A10" s="71" t="s">
        <v>136</v>
      </c>
      <c r="B10" s="2" t="s">
        <v>6</v>
      </c>
      <c r="C10" s="2" t="s">
        <v>7</v>
      </c>
      <c r="E10" s="7">
        <f>Bevételek!G35</f>
        <v>1000</v>
      </c>
      <c r="F10" s="7">
        <f>Bevételek!H35</f>
        <v>2000</v>
      </c>
    </row>
    <row r="11" spans="1:6" s="2" customFormat="1" ht="16.5" customHeight="1" x14ac:dyDescent="0.3">
      <c r="A11" s="71" t="s">
        <v>137</v>
      </c>
      <c r="B11" s="2" t="s">
        <v>8</v>
      </c>
      <c r="C11" s="2" t="s">
        <v>9</v>
      </c>
      <c r="E11" s="7">
        <f>Bevételek!G36</f>
        <v>196941500</v>
      </c>
      <c r="F11" s="7">
        <f>Bevételek!H36</f>
        <v>196941500</v>
      </c>
    </row>
    <row r="12" spans="1:6" s="2" customFormat="1" ht="29.25" customHeight="1" x14ac:dyDescent="0.3">
      <c r="A12" s="71" t="s">
        <v>138</v>
      </c>
      <c r="B12" s="8" t="s">
        <v>10</v>
      </c>
      <c r="C12" s="8"/>
      <c r="D12" s="8"/>
      <c r="E12" s="9">
        <f>SUM(E8)</f>
        <v>199442500</v>
      </c>
      <c r="F12" s="9">
        <f>SUM(F8)</f>
        <v>208850508</v>
      </c>
    </row>
    <row r="13" spans="1:6" s="2" customFormat="1" ht="36.75" customHeight="1" x14ac:dyDescent="0.3">
      <c r="A13" s="71" t="s">
        <v>139</v>
      </c>
      <c r="B13" s="5"/>
      <c r="C13" s="5" t="s">
        <v>11</v>
      </c>
      <c r="D13" s="5"/>
      <c r="E13" s="6">
        <f>SUM(E14:E18)</f>
        <v>199442499.81</v>
      </c>
      <c r="F13" s="6">
        <f>SUM(F14:F18)</f>
        <v>208850507.56999999</v>
      </c>
    </row>
    <row r="14" spans="1:6" s="2" customFormat="1" ht="18" customHeight="1" x14ac:dyDescent="0.3">
      <c r="A14" s="71" t="s">
        <v>140</v>
      </c>
      <c r="B14" s="2" t="s">
        <v>12</v>
      </c>
      <c r="C14" s="2" t="s">
        <v>13</v>
      </c>
      <c r="E14" s="7">
        <f>Kiadások!G92</f>
        <v>151250000</v>
      </c>
      <c r="F14" s="7">
        <f>Kiadások!H92</f>
        <v>158364000</v>
      </c>
    </row>
    <row r="15" spans="1:6" s="2" customFormat="1" ht="18" customHeight="1" x14ac:dyDescent="0.3">
      <c r="A15" s="71" t="s">
        <v>141</v>
      </c>
      <c r="B15" s="2" t="s">
        <v>14</v>
      </c>
      <c r="C15" s="2" t="s">
        <v>15</v>
      </c>
      <c r="E15" s="7">
        <f>Kiadások!G93</f>
        <v>20372500</v>
      </c>
      <c r="F15" s="7">
        <f>Kiadások!H93</f>
        <v>21441208</v>
      </c>
    </row>
    <row r="16" spans="1:6" s="2" customFormat="1" ht="16.5" customHeight="1" x14ac:dyDescent="0.3">
      <c r="A16" s="71" t="s">
        <v>142</v>
      </c>
      <c r="B16" s="2" t="s">
        <v>16</v>
      </c>
      <c r="C16" s="2" t="s">
        <v>17</v>
      </c>
      <c r="E16" s="7">
        <f>Kiadások!G94</f>
        <v>22820000</v>
      </c>
      <c r="F16" s="7">
        <f>Kiadások!H94</f>
        <v>23925300</v>
      </c>
    </row>
    <row r="17" spans="1:6" s="2" customFormat="1" ht="16.5" customHeight="1" x14ac:dyDescent="0.3">
      <c r="A17" s="71" t="s">
        <v>143</v>
      </c>
      <c r="B17" s="2" t="s">
        <v>18</v>
      </c>
      <c r="C17" s="143" t="s">
        <v>19</v>
      </c>
      <c r="D17" s="143"/>
      <c r="E17" s="7">
        <f>Kiadások!G95</f>
        <v>3000000</v>
      </c>
      <c r="F17" s="7">
        <f>Kiadások!H95</f>
        <v>3000000</v>
      </c>
    </row>
    <row r="18" spans="1:6" s="2" customFormat="1" ht="16.5" customHeight="1" x14ac:dyDescent="0.3">
      <c r="A18" s="71" t="s">
        <v>144</v>
      </c>
      <c r="B18" s="2" t="s">
        <v>122</v>
      </c>
      <c r="C18" s="143" t="s">
        <v>116</v>
      </c>
      <c r="D18" s="143"/>
      <c r="E18" s="7">
        <f>Kiadások!G96</f>
        <v>1999999.81</v>
      </c>
      <c r="F18" s="7">
        <f>Kiadások!H96</f>
        <v>2119999.5700000003</v>
      </c>
    </row>
    <row r="19" spans="1:6" s="2" customFormat="1" ht="30.75" customHeight="1" x14ac:dyDescent="0.3">
      <c r="A19" s="71" t="s">
        <v>145</v>
      </c>
      <c r="B19" s="8" t="s">
        <v>20</v>
      </c>
      <c r="C19" s="8"/>
      <c r="D19" s="8"/>
      <c r="E19" s="9">
        <f>SUM(E13)</f>
        <v>199442499.81</v>
      </c>
      <c r="F19" s="9">
        <f>SUM(F13)</f>
        <v>208850507.56999999</v>
      </c>
    </row>
    <row r="20" spans="1:6" s="2" customFormat="1" ht="15.75" customHeight="1" x14ac:dyDescent="0.3">
      <c r="B20" s="5"/>
      <c r="C20" s="5"/>
      <c r="D20" s="5"/>
      <c r="E20" s="10"/>
      <c r="F20" s="10"/>
    </row>
    <row r="21" spans="1:6" s="2" customFormat="1" x14ac:dyDescent="0.3">
      <c r="E21" s="78"/>
      <c r="F21" s="46"/>
    </row>
    <row r="22" spans="1:6" s="2" customFormat="1" x14ac:dyDescent="0.3"/>
  </sheetData>
  <sheetProtection selectLockedCells="1" selectUnlockedCells="1"/>
  <mergeCells count="6">
    <mergeCell ref="C18:D18"/>
    <mergeCell ref="B1:D1"/>
    <mergeCell ref="B6:D7"/>
    <mergeCell ref="C17:D17"/>
    <mergeCell ref="A2:F2"/>
    <mergeCell ref="A3:F3"/>
  </mergeCells>
  <printOptions headings="1" gridLines="1"/>
  <pageMargins left="0.74791666666666667" right="0.74791666666666667" top="0.98402777777777772" bottom="0.98402777777777772" header="0.51180555555555551" footer="0.51180555555555551"/>
  <pageSetup paperSize="9" scale="76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topLeftCell="A22" zoomScaleNormal="100" zoomScaleSheetLayoutView="100" workbookViewId="0">
      <selection activeCell="H38" sqref="H38"/>
    </sheetView>
  </sheetViews>
  <sheetFormatPr defaultColWidth="8.8984375" defaultRowHeight="15.6" x14ac:dyDescent="0.3"/>
  <cols>
    <col min="1" max="1" width="4.19921875" style="3" customWidth="1"/>
    <col min="2" max="2" width="4" customWidth="1"/>
    <col min="3" max="3" width="5.59765625" customWidth="1"/>
    <col min="4" max="5" width="6" customWidth="1"/>
    <col min="6" max="6" width="48.69921875" customWidth="1"/>
    <col min="7" max="7" width="17.09765625" style="11" customWidth="1"/>
    <col min="8" max="8" width="16" customWidth="1"/>
    <col min="9" max="9" width="13.8984375" customWidth="1"/>
  </cols>
  <sheetData>
    <row r="1" spans="1:9" s="2" customFormat="1" ht="21.75" customHeight="1" x14ac:dyDescent="0.3">
      <c r="A1" s="149" t="s">
        <v>0</v>
      </c>
      <c r="B1" s="150"/>
      <c r="C1" s="150"/>
      <c r="D1" s="150"/>
      <c r="E1" s="150"/>
      <c r="F1" s="150"/>
      <c r="G1" s="150"/>
      <c r="H1" s="150"/>
    </row>
    <row r="2" spans="1:9" s="2" customFormat="1" ht="23.25" customHeight="1" x14ac:dyDescent="0.3">
      <c r="A2" s="149" t="s">
        <v>207</v>
      </c>
      <c r="B2" s="150"/>
      <c r="C2" s="150"/>
      <c r="D2" s="150"/>
      <c r="E2" s="150"/>
      <c r="F2" s="150"/>
      <c r="G2" s="150"/>
      <c r="H2" s="150"/>
    </row>
    <row r="3" spans="1:9" s="2" customFormat="1" ht="27" customHeight="1" x14ac:dyDescent="0.3">
      <c r="A3" s="3"/>
      <c r="B3" s="149" t="s">
        <v>21</v>
      </c>
      <c r="C3" s="149"/>
      <c r="D3" s="149"/>
      <c r="E3" s="149"/>
      <c r="F3" s="149"/>
      <c r="G3" s="149"/>
    </row>
    <row r="4" spans="1:9" s="2" customFormat="1" ht="20.25" customHeight="1" x14ac:dyDescent="0.3">
      <c r="A4" s="70" t="s">
        <v>152</v>
      </c>
      <c r="B4" s="73" t="s">
        <v>147</v>
      </c>
      <c r="C4" s="73" t="s">
        <v>148</v>
      </c>
      <c r="D4" s="73" t="s">
        <v>149</v>
      </c>
      <c r="E4" s="73" t="s">
        <v>150</v>
      </c>
      <c r="F4" s="73" t="s">
        <v>151</v>
      </c>
      <c r="G4" s="73" t="s">
        <v>217</v>
      </c>
      <c r="H4" s="73" t="s">
        <v>245</v>
      </c>
    </row>
    <row r="5" spans="1:9" s="5" customFormat="1" ht="29.25" customHeight="1" x14ac:dyDescent="0.3">
      <c r="A5" s="73" t="s">
        <v>132</v>
      </c>
      <c r="B5" s="154" t="s">
        <v>22</v>
      </c>
      <c r="C5" s="154"/>
      <c r="D5" s="154"/>
      <c r="E5" s="154"/>
      <c r="F5" s="154"/>
      <c r="G5" s="77" t="s">
        <v>2</v>
      </c>
      <c r="H5" s="99" t="s">
        <v>2</v>
      </c>
    </row>
    <row r="6" spans="1:9" s="5" customFormat="1" ht="16.5" customHeight="1" x14ac:dyDescent="0.3">
      <c r="A6" s="73" t="s">
        <v>133</v>
      </c>
      <c r="B6" s="155"/>
      <c r="C6" s="156"/>
      <c r="D6" s="156"/>
      <c r="E6" s="156"/>
      <c r="F6" s="156"/>
      <c r="G6" s="4" t="s">
        <v>109</v>
      </c>
      <c r="H6" s="100" t="s">
        <v>242</v>
      </c>
    </row>
    <row r="7" spans="1:9" s="5" customFormat="1" ht="34.950000000000003" customHeight="1" x14ac:dyDescent="0.3">
      <c r="A7" s="73" t="s">
        <v>134</v>
      </c>
      <c r="B7" s="152" t="s">
        <v>23</v>
      </c>
      <c r="C7" s="153"/>
      <c r="D7" s="153"/>
      <c r="E7" s="153"/>
      <c r="F7" s="153"/>
      <c r="G7" s="40">
        <f>G8+G10</f>
        <v>2501000</v>
      </c>
      <c r="H7" s="40">
        <f>H8+H10</f>
        <v>2501000</v>
      </c>
    </row>
    <row r="8" spans="1:9" s="5" customFormat="1" ht="18" customHeight="1" x14ac:dyDescent="0.3">
      <c r="A8" s="73" t="s">
        <v>135</v>
      </c>
      <c r="B8" s="5" t="s">
        <v>4</v>
      </c>
      <c r="C8" s="5" t="s">
        <v>24</v>
      </c>
      <c r="F8" s="12"/>
      <c r="G8" s="13">
        <f>G9</f>
        <v>2500000</v>
      </c>
      <c r="H8" s="13">
        <f>H9</f>
        <v>2500000</v>
      </c>
    </row>
    <row r="9" spans="1:9" s="2" customFormat="1" ht="18" customHeight="1" x14ac:dyDescent="0.3">
      <c r="A9" s="73" t="s">
        <v>136</v>
      </c>
      <c r="C9" s="2" t="s">
        <v>25</v>
      </c>
      <c r="D9" s="2" t="s">
        <v>26</v>
      </c>
      <c r="F9" s="14"/>
      <c r="G9" s="15">
        <f>1700000+800000</f>
        <v>2500000</v>
      </c>
      <c r="H9" s="15">
        <f>1700000+800000</f>
        <v>2500000</v>
      </c>
    </row>
    <row r="10" spans="1:9" s="5" customFormat="1" ht="18" customHeight="1" x14ac:dyDescent="0.3">
      <c r="A10" s="73" t="s">
        <v>137</v>
      </c>
      <c r="B10" s="5" t="s">
        <v>6</v>
      </c>
      <c r="C10" s="5" t="s">
        <v>7</v>
      </c>
      <c r="F10" s="12"/>
      <c r="G10" s="16">
        <f>SUM(G11:G12)</f>
        <v>1000</v>
      </c>
      <c r="H10" s="16">
        <f>SUM(H11:H12)</f>
        <v>1000</v>
      </c>
    </row>
    <row r="11" spans="1:9" s="2" customFormat="1" ht="18" customHeight="1" x14ac:dyDescent="0.3">
      <c r="A11" s="73" t="s">
        <v>138</v>
      </c>
      <c r="C11" s="2" t="s">
        <v>27</v>
      </c>
      <c r="D11" s="151" t="s">
        <v>28</v>
      </c>
      <c r="E11" s="151"/>
      <c r="F11" s="151"/>
      <c r="G11" s="15">
        <v>1000</v>
      </c>
      <c r="H11" s="15">
        <v>1000</v>
      </c>
    </row>
    <row r="12" spans="1:9" s="2" customFormat="1" ht="18" customHeight="1" x14ac:dyDescent="0.3">
      <c r="A12" s="73" t="s">
        <v>139</v>
      </c>
      <c r="C12" s="2" t="s">
        <v>29</v>
      </c>
      <c r="D12" s="18" t="s">
        <v>30</v>
      </c>
      <c r="E12" s="18"/>
      <c r="F12" s="17"/>
      <c r="G12" s="15">
        <v>0</v>
      </c>
      <c r="H12" s="15">
        <v>0</v>
      </c>
    </row>
    <row r="13" spans="1:9" s="5" customFormat="1" ht="34.200000000000003" customHeight="1" x14ac:dyDescent="0.3">
      <c r="A13" s="73" t="s">
        <v>140</v>
      </c>
      <c r="B13" s="152" t="s">
        <v>240</v>
      </c>
      <c r="C13" s="153"/>
      <c r="D13" s="153"/>
      <c r="E13" s="153"/>
      <c r="F13" s="153"/>
      <c r="G13" s="126">
        <f>G14+G17</f>
        <v>0</v>
      </c>
      <c r="H13" s="126">
        <f>H14+H17</f>
        <v>9408008</v>
      </c>
      <c r="I13" s="97"/>
    </row>
    <row r="14" spans="1:9" s="2" customFormat="1" ht="15.75" customHeight="1" x14ac:dyDescent="0.3">
      <c r="A14" s="73" t="s">
        <v>141</v>
      </c>
      <c r="B14" s="127" t="s">
        <v>4</v>
      </c>
      <c r="C14" s="128" t="s">
        <v>5</v>
      </c>
      <c r="D14" s="128"/>
      <c r="E14" s="129"/>
      <c r="F14" s="130"/>
      <c r="G14" s="131">
        <f t="shared" ref="G14:H15" si="0">G15</f>
        <v>0</v>
      </c>
      <c r="H14" s="131">
        <f t="shared" si="0"/>
        <v>9407008</v>
      </c>
    </row>
    <row r="15" spans="1:9" s="2" customFormat="1" ht="15.75" customHeight="1" x14ac:dyDescent="0.3">
      <c r="A15" s="73" t="s">
        <v>142</v>
      </c>
      <c r="B15" s="132"/>
      <c r="C15" s="95" t="s">
        <v>25</v>
      </c>
      <c r="D15" s="133" t="s">
        <v>26</v>
      </c>
      <c r="E15" s="128"/>
      <c r="F15" s="12"/>
      <c r="G15" s="22">
        <f t="shared" si="0"/>
        <v>0</v>
      </c>
      <c r="H15" s="22">
        <f t="shared" si="0"/>
        <v>9407008</v>
      </c>
    </row>
    <row r="16" spans="1:9" s="2" customFormat="1" ht="15.75" customHeight="1" x14ac:dyDescent="0.3">
      <c r="A16" s="73" t="s">
        <v>143</v>
      </c>
      <c r="B16" s="132"/>
      <c r="C16" s="95"/>
      <c r="D16" s="133" t="s">
        <v>244</v>
      </c>
      <c r="E16" s="128"/>
      <c r="F16" s="14"/>
      <c r="G16" s="22">
        <v>0</v>
      </c>
      <c r="H16" s="22">
        <f>9287008+120000</f>
        <v>9407008</v>
      </c>
    </row>
    <row r="17" spans="1:8" s="5" customFormat="1" ht="18" customHeight="1" x14ac:dyDescent="0.3">
      <c r="A17" s="73" t="s">
        <v>144</v>
      </c>
      <c r="B17" s="128" t="s">
        <v>6</v>
      </c>
      <c r="C17" s="128" t="s">
        <v>7</v>
      </c>
      <c r="D17" s="128"/>
      <c r="E17" s="128"/>
      <c r="F17" s="134"/>
      <c r="G17" s="16">
        <f>SUM(G18:G18)</f>
        <v>0</v>
      </c>
      <c r="H17" s="16">
        <f>SUM(H18:H18)</f>
        <v>1000</v>
      </c>
    </row>
    <row r="18" spans="1:8" s="2" customFormat="1" ht="18" customHeight="1" x14ac:dyDescent="0.3">
      <c r="A18" s="73" t="s">
        <v>145</v>
      </c>
      <c r="B18" s="133"/>
      <c r="C18" s="135" t="s">
        <v>29</v>
      </c>
      <c r="D18" s="95" t="s">
        <v>241</v>
      </c>
      <c r="E18" s="95"/>
      <c r="F18" s="98"/>
      <c r="G18" s="15">
        <v>0</v>
      </c>
      <c r="H18" s="15">
        <v>1000</v>
      </c>
    </row>
    <row r="19" spans="1:8" s="2" customFormat="1" ht="36" customHeight="1" x14ac:dyDescent="0.3">
      <c r="A19" s="73" t="s">
        <v>146</v>
      </c>
      <c r="B19" s="152" t="s">
        <v>31</v>
      </c>
      <c r="C19" s="153"/>
      <c r="D19" s="153"/>
      <c r="E19" s="153"/>
      <c r="F19" s="153"/>
      <c r="G19" s="40">
        <f t="shared" ref="G19:H20" si="1">G20</f>
        <v>196941500</v>
      </c>
      <c r="H19" s="40">
        <f t="shared" si="1"/>
        <v>196941500</v>
      </c>
    </row>
    <row r="20" spans="1:8" s="2" customFormat="1" ht="18" customHeight="1" x14ac:dyDescent="0.3">
      <c r="A20" s="73" t="s">
        <v>153</v>
      </c>
      <c r="B20" s="5" t="s">
        <v>8</v>
      </c>
      <c r="C20" s="5" t="s">
        <v>9</v>
      </c>
      <c r="D20" s="5"/>
      <c r="E20" s="5"/>
      <c r="F20" s="12"/>
      <c r="G20" s="20">
        <f t="shared" si="1"/>
        <v>196941500</v>
      </c>
      <c r="H20" s="20">
        <f t="shared" si="1"/>
        <v>196941500</v>
      </c>
    </row>
    <row r="21" spans="1:8" s="2" customFormat="1" ht="18" customHeight="1" x14ac:dyDescent="0.3">
      <c r="A21" s="73" t="s">
        <v>154</v>
      </c>
      <c r="B21" s="5"/>
      <c r="C21" s="2" t="s">
        <v>32</v>
      </c>
      <c r="D21" s="2" t="s">
        <v>33</v>
      </c>
      <c r="F21" s="14"/>
      <c r="G21" s="21">
        <f>G22+G23</f>
        <v>196941500</v>
      </c>
      <c r="H21" s="21">
        <f>H22+H23</f>
        <v>196941500</v>
      </c>
    </row>
    <row r="22" spans="1:8" s="2" customFormat="1" ht="18" customHeight="1" x14ac:dyDescent="0.3">
      <c r="A22" s="73" t="s">
        <v>155</v>
      </c>
      <c r="B22" s="19"/>
      <c r="C22" s="18"/>
      <c r="D22" s="2" t="s">
        <v>34</v>
      </c>
      <c r="E22" s="5"/>
      <c r="F22" s="12"/>
      <c r="G22" s="22">
        <v>15528992</v>
      </c>
      <c r="H22" s="22">
        <v>15528992</v>
      </c>
    </row>
    <row r="23" spans="1:8" s="2" customFormat="1" ht="18" customHeight="1" x14ac:dyDescent="0.3">
      <c r="A23" s="73" t="s">
        <v>156</v>
      </c>
      <c r="D23" s="2" t="s">
        <v>35</v>
      </c>
      <c r="E23" s="2" t="s">
        <v>36</v>
      </c>
      <c r="F23" s="14"/>
      <c r="G23" s="22">
        <f>SUM(G24:G32)</f>
        <v>181412508</v>
      </c>
      <c r="H23" s="22">
        <f>SUM(H24:H32)</f>
        <v>181412508</v>
      </c>
    </row>
    <row r="24" spans="1:8" s="2" customFormat="1" ht="18" customHeight="1" x14ac:dyDescent="0.3">
      <c r="A24" s="73" t="s">
        <v>157</v>
      </c>
      <c r="F24" s="14" t="s">
        <v>37</v>
      </c>
      <c r="G24" s="22">
        <v>76190931</v>
      </c>
      <c r="H24" s="22">
        <v>76190931</v>
      </c>
    </row>
    <row r="25" spans="1:8" s="2" customFormat="1" ht="18" customHeight="1" x14ac:dyDescent="0.3">
      <c r="A25" s="73" t="s">
        <v>158</v>
      </c>
      <c r="F25" s="17" t="s">
        <v>38</v>
      </c>
      <c r="G25" s="22">
        <v>24170130</v>
      </c>
      <c r="H25" s="22">
        <v>24170130</v>
      </c>
    </row>
    <row r="26" spans="1:8" s="2" customFormat="1" ht="18" customHeight="1" x14ac:dyDescent="0.3">
      <c r="A26" s="73" t="s">
        <v>159</v>
      </c>
      <c r="F26" s="17" t="s">
        <v>121</v>
      </c>
      <c r="G26" s="22">
        <v>2197284</v>
      </c>
      <c r="H26" s="22">
        <v>2197284</v>
      </c>
    </row>
    <row r="27" spans="1:8" s="2" customFormat="1" ht="18" customHeight="1" x14ac:dyDescent="0.3">
      <c r="A27" s="73" t="s">
        <v>160</v>
      </c>
      <c r="F27" s="17" t="s">
        <v>39</v>
      </c>
      <c r="G27" s="22">
        <v>8044897</v>
      </c>
      <c r="H27" s="22">
        <v>8044897</v>
      </c>
    </row>
    <row r="28" spans="1:8" s="2" customFormat="1" ht="18" customHeight="1" x14ac:dyDescent="0.3">
      <c r="A28" s="73" t="s">
        <v>161</v>
      </c>
      <c r="F28" s="17" t="s">
        <v>40</v>
      </c>
      <c r="G28" s="22">
        <v>12191385</v>
      </c>
      <c r="H28" s="22">
        <v>12191385</v>
      </c>
    </row>
    <row r="29" spans="1:8" s="2" customFormat="1" ht="18" customHeight="1" x14ac:dyDescent="0.3">
      <c r="A29" s="73" t="s">
        <v>162</v>
      </c>
      <c r="F29" s="17" t="s">
        <v>42</v>
      </c>
      <c r="G29" s="22">
        <v>4678090</v>
      </c>
      <c r="H29" s="22">
        <v>4678090</v>
      </c>
    </row>
    <row r="30" spans="1:8" s="2" customFormat="1" ht="18" customHeight="1" x14ac:dyDescent="0.3">
      <c r="A30" s="73" t="s">
        <v>163</v>
      </c>
      <c r="F30" s="17" t="s">
        <v>41</v>
      </c>
      <c r="G30" s="22">
        <v>7832256</v>
      </c>
      <c r="H30" s="22">
        <v>7832256</v>
      </c>
    </row>
    <row r="31" spans="1:8" s="2" customFormat="1" ht="18" customHeight="1" x14ac:dyDescent="0.3">
      <c r="A31" s="73" t="s">
        <v>164</v>
      </c>
      <c r="F31" s="17" t="s">
        <v>43</v>
      </c>
      <c r="G31" s="22">
        <v>2906086</v>
      </c>
      <c r="H31" s="22">
        <v>2906086</v>
      </c>
    </row>
    <row r="32" spans="1:8" s="2" customFormat="1" ht="18" customHeight="1" x14ac:dyDescent="0.3">
      <c r="A32" s="73" t="s">
        <v>165</v>
      </c>
      <c r="F32" s="17" t="s">
        <v>44</v>
      </c>
      <c r="G32" s="22">
        <v>43201449</v>
      </c>
      <c r="H32" s="22">
        <v>43201449</v>
      </c>
    </row>
    <row r="33" spans="1:8" s="2" customFormat="1" ht="20.399999999999999" customHeight="1" x14ac:dyDescent="0.3">
      <c r="A33" s="73" t="s">
        <v>166</v>
      </c>
      <c r="B33" s="74" t="s">
        <v>45</v>
      </c>
      <c r="C33" s="34"/>
      <c r="D33" s="34"/>
      <c r="E33" s="34"/>
      <c r="F33" s="35"/>
      <c r="G33" s="39">
        <f>G7+G19</f>
        <v>199442500</v>
      </c>
      <c r="H33" s="39">
        <f>H7+H13+H19</f>
        <v>208850508</v>
      </c>
    </row>
    <row r="34" spans="1:8" s="2" customFormat="1" ht="18" customHeight="1" x14ac:dyDescent="0.3">
      <c r="A34" s="73" t="s">
        <v>167</v>
      </c>
      <c r="B34" s="19" t="s">
        <v>4</v>
      </c>
      <c r="C34" s="5" t="s">
        <v>5</v>
      </c>
      <c r="D34" s="19"/>
      <c r="E34" s="23"/>
      <c r="F34" s="20"/>
      <c r="G34" s="24">
        <f>G8</f>
        <v>2500000</v>
      </c>
      <c r="H34" s="24">
        <f>H8+H14</f>
        <v>11907008</v>
      </c>
    </row>
    <row r="35" spans="1:8" s="2" customFormat="1" ht="18" customHeight="1" x14ac:dyDescent="0.3">
      <c r="A35" s="73" t="s">
        <v>168</v>
      </c>
      <c r="B35" s="5" t="s">
        <v>6</v>
      </c>
      <c r="C35" s="5" t="s">
        <v>7</v>
      </c>
      <c r="D35" s="5"/>
      <c r="E35" s="5"/>
      <c r="F35" s="5"/>
      <c r="G35" s="24">
        <f>G10</f>
        <v>1000</v>
      </c>
      <c r="H35" s="24">
        <f>H10+H17</f>
        <v>2000</v>
      </c>
    </row>
    <row r="36" spans="1:8" s="2" customFormat="1" ht="18" customHeight="1" x14ac:dyDescent="0.3">
      <c r="A36" s="73" t="s">
        <v>169</v>
      </c>
      <c r="B36" s="5" t="s">
        <v>8</v>
      </c>
      <c r="C36" s="5" t="s">
        <v>9</v>
      </c>
      <c r="D36" s="5"/>
      <c r="E36" s="5"/>
      <c r="F36" s="19"/>
      <c r="G36" s="25">
        <f>G20</f>
        <v>196941500</v>
      </c>
      <c r="H36" s="25">
        <f>H20</f>
        <v>196941500</v>
      </c>
    </row>
    <row r="37" spans="1:8" s="2" customFormat="1" ht="21.6" customHeight="1" x14ac:dyDescent="0.3">
      <c r="A37" s="73" t="s">
        <v>170</v>
      </c>
      <c r="B37" s="75" t="s">
        <v>10</v>
      </c>
      <c r="C37" s="36"/>
      <c r="D37" s="36"/>
      <c r="E37" s="36"/>
      <c r="F37" s="36"/>
      <c r="G37" s="37">
        <f>SUM(G34:G36)</f>
        <v>199442500</v>
      </c>
      <c r="H37" s="37">
        <f>SUM(H34:H36)</f>
        <v>208850508</v>
      </c>
    </row>
    <row r="38" spans="1:8" s="2" customFormat="1" ht="18" customHeight="1" x14ac:dyDescent="0.3">
      <c r="A38" s="3"/>
      <c r="B38" s="1"/>
      <c r="C38" s="1"/>
      <c r="D38" s="1"/>
      <c r="E38" s="1"/>
      <c r="F38" s="1"/>
      <c r="G38" s="43"/>
      <c r="H38" s="10"/>
    </row>
    <row r="39" spans="1:8" s="2" customFormat="1" ht="18" customHeight="1" x14ac:dyDescent="0.3">
      <c r="A39" s="3"/>
      <c r="G39" s="47"/>
    </row>
    <row r="40" spans="1:8" s="2" customFormat="1" ht="18" customHeight="1" x14ac:dyDescent="0.3">
      <c r="A40" s="3"/>
      <c r="G40" s="48"/>
    </row>
    <row r="41" spans="1:8" s="2" customFormat="1" ht="18" customHeight="1" x14ac:dyDescent="0.3">
      <c r="A41" s="3"/>
      <c r="B41"/>
      <c r="C41"/>
      <c r="D41"/>
      <c r="E41"/>
      <c r="F41"/>
      <c r="G41" s="54"/>
    </row>
    <row r="42" spans="1:8" s="2" customFormat="1" ht="18" customHeight="1" x14ac:dyDescent="0.3">
      <c r="A42" s="3"/>
      <c r="B42"/>
      <c r="C42"/>
      <c r="D42"/>
      <c r="E42"/>
      <c r="F42"/>
      <c r="G42" s="11"/>
    </row>
    <row r="43" spans="1:8" s="2" customFormat="1" ht="18" customHeight="1" x14ac:dyDescent="0.3">
      <c r="A43" s="3"/>
      <c r="B43"/>
      <c r="C43"/>
      <c r="D43"/>
      <c r="E43"/>
      <c r="F43"/>
      <c r="G43" s="11"/>
    </row>
    <row r="44" spans="1:8" s="2" customFormat="1" ht="18" customHeight="1" x14ac:dyDescent="0.3">
      <c r="A44" s="3"/>
      <c r="B44"/>
      <c r="C44"/>
      <c r="D44"/>
      <c r="E44"/>
      <c r="F44"/>
      <c r="G44" s="11"/>
    </row>
    <row r="45" spans="1:8" s="2" customFormat="1" ht="18" customHeight="1" x14ac:dyDescent="0.3">
      <c r="A45" s="3"/>
      <c r="B45"/>
      <c r="C45"/>
      <c r="D45"/>
      <c r="E45"/>
      <c r="F45"/>
      <c r="G45" s="11"/>
    </row>
    <row r="46" spans="1:8" s="5" customFormat="1" x14ac:dyDescent="0.3">
      <c r="A46" s="3"/>
      <c r="B46"/>
      <c r="C46"/>
      <c r="D46"/>
      <c r="E46"/>
      <c r="F46"/>
      <c r="G46" s="11"/>
    </row>
    <row r="47" spans="1:8" s="1" customFormat="1" x14ac:dyDescent="0.3">
      <c r="A47" s="76"/>
      <c r="B47"/>
      <c r="C47"/>
      <c r="D47"/>
      <c r="E47"/>
      <c r="F47"/>
      <c r="G47" s="11"/>
    </row>
    <row r="48" spans="1:8" s="2" customFormat="1" x14ac:dyDescent="0.3">
      <c r="A48" s="3"/>
      <c r="B48"/>
      <c r="C48"/>
      <c r="D48"/>
      <c r="E48"/>
      <c r="F48"/>
      <c r="G48" s="11"/>
    </row>
    <row r="49" spans="1:7" s="2" customFormat="1" x14ac:dyDescent="0.3">
      <c r="A49" s="3"/>
      <c r="B49"/>
      <c r="C49"/>
      <c r="D49"/>
      <c r="E49"/>
      <c r="F49"/>
      <c r="G49" s="11"/>
    </row>
  </sheetData>
  <sheetProtection selectLockedCells="1" selectUnlockedCells="1"/>
  <mergeCells count="8">
    <mergeCell ref="A1:H1"/>
    <mergeCell ref="A2:H2"/>
    <mergeCell ref="D11:F11"/>
    <mergeCell ref="B19:F19"/>
    <mergeCell ref="B3:G3"/>
    <mergeCell ref="B5:F6"/>
    <mergeCell ref="B7:F7"/>
    <mergeCell ref="B13:F13"/>
  </mergeCells>
  <printOptions headings="1" gridLines="1"/>
  <pageMargins left="0.7" right="0.7" top="0.75" bottom="0.75" header="0.51180555555555551" footer="0.51180555555555551"/>
  <pageSetup paperSize="9" scale="72" firstPageNumber="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view="pageBreakPreview" topLeftCell="A73" zoomScaleNormal="100" zoomScaleSheetLayoutView="100" workbookViewId="0">
      <selection activeCell="H91" sqref="H91"/>
    </sheetView>
  </sheetViews>
  <sheetFormatPr defaultColWidth="8.8984375" defaultRowHeight="15.6" x14ac:dyDescent="0.3"/>
  <cols>
    <col min="1" max="1" width="4.59765625" style="83" customWidth="1"/>
    <col min="2" max="2" width="3.69921875" customWidth="1"/>
    <col min="3" max="3" width="4.19921875" customWidth="1"/>
    <col min="4" max="4" width="6.09765625" customWidth="1"/>
    <col min="5" max="5" width="55.59765625" customWidth="1"/>
    <col min="6" max="6" width="12" style="2" customWidth="1"/>
    <col min="7" max="7" width="18.09765625" style="2" customWidth="1"/>
    <col min="8" max="8" width="17.09765625" customWidth="1"/>
    <col min="9" max="9" width="12.8984375" customWidth="1"/>
  </cols>
  <sheetData>
    <row r="1" spans="1:8" s="1" customFormat="1" x14ac:dyDescent="0.3">
      <c r="A1" s="82"/>
      <c r="B1" s="144"/>
      <c r="C1" s="144"/>
      <c r="D1" s="144"/>
      <c r="E1" s="144"/>
      <c r="F1" s="144"/>
      <c r="G1" s="2"/>
    </row>
    <row r="2" spans="1:8" s="2" customFormat="1" x14ac:dyDescent="0.3">
      <c r="A2" s="149" t="s">
        <v>0</v>
      </c>
      <c r="B2" s="150"/>
      <c r="C2" s="150"/>
      <c r="D2" s="150"/>
      <c r="E2" s="150"/>
      <c r="F2" s="150"/>
      <c r="G2" s="150"/>
      <c r="H2" s="150"/>
    </row>
    <row r="3" spans="1:8" s="2" customFormat="1" x14ac:dyDescent="0.3">
      <c r="A3" s="169" t="s">
        <v>208</v>
      </c>
      <c r="B3" s="170"/>
      <c r="C3" s="170"/>
      <c r="D3" s="170"/>
      <c r="E3" s="170"/>
      <c r="F3" s="170"/>
      <c r="G3" s="170"/>
      <c r="H3" s="170"/>
    </row>
    <row r="4" spans="1:8" s="2" customFormat="1" x14ac:dyDescent="0.3">
      <c r="A4" s="141"/>
      <c r="B4" s="142"/>
      <c r="C4" s="142"/>
      <c r="D4" s="142"/>
      <c r="E4" s="142"/>
      <c r="F4" s="142"/>
      <c r="G4" s="142"/>
      <c r="H4" s="142"/>
    </row>
    <row r="5" spans="1:8" s="5" customFormat="1" ht="20.399999999999999" customHeight="1" x14ac:dyDescent="0.3">
      <c r="A5" s="70" t="s">
        <v>152</v>
      </c>
      <c r="B5" s="90" t="s">
        <v>147</v>
      </c>
      <c r="C5" s="81" t="s">
        <v>148</v>
      </c>
      <c r="D5" s="81" t="s">
        <v>149</v>
      </c>
      <c r="E5" s="81" t="s">
        <v>150</v>
      </c>
      <c r="F5" s="81" t="s">
        <v>151</v>
      </c>
      <c r="G5" s="81" t="s">
        <v>217</v>
      </c>
      <c r="H5" s="81" t="s">
        <v>245</v>
      </c>
    </row>
    <row r="6" spans="1:8" s="5" customFormat="1" ht="36.6" customHeight="1" x14ac:dyDescent="0.3">
      <c r="A6" s="81" t="s">
        <v>132</v>
      </c>
      <c r="B6" s="160" t="s">
        <v>46</v>
      </c>
      <c r="C6" s="161"/>
      <c r="D6" s="161"/>
      <c r="E6" s="161"/>
      <c r="F6" s="164" t="s">
        <v>114</v>
      </c>
      <c r="G6" s="80" t="s">
        <v>2</v>
      </c>
      <c r="H6" s="80" t="s">
        <v>2</v>
      </c>
    </row>
    <row r="7" spans="1:8" s="5" customFormat="1" ht="24.6" customHeight="1" x14ac:dyDescent="0.3">
      <c r="A7" s="81" t="s">
        <v>133</v>
      </c>
      <c r="B7" s="162"/>
      <c r="C7" s="163"/>
      <c r="D7" s="163"/>
      <c r="E7" s="163"/>
      <c r="F7" s="165"/>
      <c r="G7" s="42" t="s">
        <v>109</v>
      </c>
      <c r="H7" s="42" t="s">
        <v>243</v>
      </c>
    </row>
    <row r="8" spans="1:8" s="5" customFormat="1" ht="31.5" customHeight="1" x14ac:dyDescent="0.3">
      <c r="A8" s="81" t="s">
        <v>134</v>
      </c>
      <c r="B8" s="166" t="s">
        <v>23</v>
      </c>
      <c r="C8" s="166"/>
      <c r="D8" s="166"/>
      <c r="E8" s="166"/>
      <c r="F8" s="53">
        <v>23</v>
      </c>
      <c r="G8" s="52">
        <f>SUM(G9+G21+G24+G59)</f>
        <v>196442499.81</v>
      </c>
      <c r="H8" s="52">
        <f>SUM(H9+H21+H24+H59)</f>
        <v>196442499.81</v>
      </c>
    </row>
    <row r="9" spans="1:8" s="5" customFormat="1" x14ac:dyDescent="0.3">
      <c r="A9" s="81" t="s">
        <v>135</v>
      </c>
      <c r="B9" s="19" t="s">
        <v>12</v>
      </c>
      <c r="C9" s="19" t="s">
        <v>13</v>
      </c>
      <c r="D9" s="19"/>
      <c r="E9" s="45"/>
      <c r="F9" s="26"/>
      <c r="G9" s="50">
        <f>SUM(G10)+G18</f>
        <v>151250000</v>
      </c>
      <c r="H9" s="50">
        <f>SUM(H10)+H18</f>
        <v>151250000</v>
      </c>
    </row>
    <row r="10" spans="1:8" s="2" customFormat="1" x14ac:dyDescent="0.3">
      <c r="A10" s="81" t="s">
        <v>136</v>
      </c>
      <c r="B10" s="18"/>
      <c r="C10" s="18" t="s">
        <v>47</v>
      </c>
      <c r="D10" s="18"/>
      <c r="E10" s="17" t="s">
        <v>48</v>
      </c>
      <c r="F10" s="27"/>
      <c r="G10" s="15">
        <f>SUM(G11:G17)</f>
        <v>150500000</v>
      </c>
      <c r="H10" s="15">
        <f>SUM(H11:H17)</f>
        <v>150500000</v>
      </c>
    </row>
    <row r="11" spans="1:8" s="2" customFormat="1" x14ac:dyDescent="0.3">
      <c r="A11" s="81" t="s">
        <v>137</v>
      </c>
      <c r="B11" s="18"/>
      <c r="C11" s="18"/>
      <c r="D11" s="18" t="s">
        <v>49</v>
      </c>
      <c r="E11" s="17" t="s">
        <v>50</v>
      </c>
      <c r="F11" s="27"/>
      <c r="G11" s="22">
        <v>131500000</v>
      </c>
      <c r="H11" s="22">
        <v>131500000</v>
      </c>
    </row>
    <row r="12" spans="1:8" s="2" customFormat="1" x14ac:dyDescent="0.3">
      <c r="A12" s="81" t="s">
        <v>138</v>
      </c>
      <c r="B12" s="18"/>
      <c r="C12" s="18"/>
      <c r="D12" s="18" t="s">
        <v>105</v>
      </c>
      <c r="E12" s="17"/>
      <c r="F12" s="27"/>
      <c r="G12" s="22">
        <v>7000000</v>
      </c>
      <c r="H12" s="22">
        <v>7000000</v>
      </c>
    </row>
    <row r="13" spans="1:8" s="2" customFormat="1" x14ac:dyDescent="0.3">
      <c r="A13" s="81" t="s">
        <v>139</v>
      </c>
      <c r="B13" s="18"/>
      <c r="C13" s="18"/>
      <c r="D13" s="18" t="s">
        <v>126</v>
      </c>
      <c r="E13" s="17" t="s">
        <v>127</v>
      </c>
      <c r="F13" s="27"/>
      <c r="G13" s="22">
        <v>1000000</v>
      </c>
      <c r="H13" s="22">
        <v>1000000</v>
      </c>
    </row>
    <row r="14" spans="1:8" s="2" customFormat="1" x14ac:dyDescent="0.3">
      <c r="A14" s="81" t="s">
        <v>140</v>
      </c>
      <c r="B14" s="18"/>
      <c r="C14" s="18"/>
      <c r="D14" s="18" t="s">
        <v>103</v>
      </c>
      <c r="E14" s="17" t="s">
        <v>104</v>
      </c>
      <c r="F14" s="27"/>
      <c r="G14" s="22">
        <v>0</v>
      </c>
      <c r="H14" s="22">
        <v>0</v>
      </c>
    </row>
    <row r="15" spans="1:8" s="2" customFormat="1" ht="17.399999999999999" customHeight="1" x14ac:dyDescent="0.3">
      <c r="A15" s="81" t="s">
        <v>141</v>
      </c>
      <c r="B15" s="18"/>
      <c r="C15" s="18"/>
      <c r="D15" s="18" t="s">
        <v>51</v>
      </c>
      <c r="E15" s="17" t="s">
        <v>52</v>
      </c>
      <c r="F15" s="27"/>
      <c r="G15" s="15">
        <v>6900000</v>
      </c>
      <c r="H15" s="15">
        <v>6900000</v>
      </c>
    </row>
    <row r="16" spans="1:8" s="2" customFormat="1" x14ac:dyDescent="0.3">
      <c r="A16" s="81" t="s">
        <v>142</v>
      </c>
      <c r="B16" s="18"/>
      <c r="C16" s="18"/>
      <c r="D16" s="18" t="s">
        <v>53</v>
      </c>
      <c r="E16" s="17" t="s">
        <v>54</v>
      </c>
      <c r="F16" s="27"/>
      <c r="G16" s="22">
        <v>2500000</v>
      </c>
      <c r="H16" s="22">
        <v>2500000</v>
      </c>
    </row>
    <row r="17" spans="1:8" s="2" customFormat="1" x14ac:dyDescent="0.3">
      <c r="A17" s="81" t="s">
        <v>143</v>
      </c>
      <c r="B17" s="18"/>
      <c r="C17" s="18"/>
      <c r="D17" s="18" t="s">
        <v>55</v>
      </c>
      <c r="E17" s="17" t="s">
        <v>56</v>
      </c>
      <c r="F17" s="27"/>
      <c r="G17" s="22">
        <f>800000+800000</f>
        <v>1600000</v>
      </c>
      <c r="H17" s="22">
        <f>800000+800000</f>
        <v>1600000</v>
      </c>
    </row>
    <row r="18" spans="1:8" s="2" customFormat="1" x14ac:dyDescent="0.3">
      <c r="A18" s="81" t="s">
        <v>144</v>
      </c>
      <c r="B18" s="88"/>
      <c r="C18" s="18" t="s">
        <v>123</v>
      </c>
      <c r="D18" s="18"/>
      <c r="E18" s="89" t="s">
        <v>124</v>
      </c>
      <c r="F18" s="27"/>
      <c r="G18" s="22">
        <f>SUM(G19:G20)</f>
        <v>750000</v>
      </c>
      <c r="H18" s="22">
        <f>SUM(H19:H20)</f>
        <v>750000</v>
      </c>
    </row>
    <row r="19" spans="1:8" s="2" customFormat="1" x14ac:dyDescent="0.3">
      <c r="A19" s="81" t="s">
        <v>145</v>
      </c>
      <c r="B19" s="95"/>
      <c r="C19" s="18"/>
      <c r="D19" s="18" t="s">
        <v>215</v>
      </c>
      <c r="E19" s="89" t="s">
        <v>216</v>
      </c>
      <c r="F19" s="68"/>
      <c r="G19" s="96">
        <v>500000</v>
      </c>
      <c r="H19" s="96">
        <v>500000</v>
      </c>
    </row>
    <row r="20" spans="1:8" s="2" customFormat="1" x14ac:dyDescent="0.3">
      <c r="A20" s="81" t="s">
        <v>146</v>
      </c>
      <c r="B20" s="18"/>
      <c r="C20" s="18"/>
      <c r="D20" s="18" t="s">
        <v>125</v>
      </c>
      <c r="E20" s="67" t="s">
        <v>128</v>
      </c>
      <c r="F20" s="68"/>
      <c r="G20" s="69">
        <v>250000</v>
      </c>
      <c r="H20" s="69">
        <v>250000</v>
      </c>
    </row>
    <row r="21" spans="1:8" s="5" customFormat="1" ht="18" customHeight="1" x14ac:dyDescent="0.3">
      <c r="A21" s="81" t="s">
        <v>153</v>
      </c>
      <c r="B21" s="19" t="s">
        <v>14</v>
      </c>
      <c r="C21" s="19" t="s">
        <v>15</v>
      </c>
      <c r="E21" s="12"/>
      <c r="F21" s="12"/>
      <c r="G21" s="50">
        <f>SUM(G22:G23)</f>
        <v>20372500</v>
      </c>
      <c r="H21" s="50">
        <f>SUM(H22:H23)</f>
        <v>20372500</v>
      </c>
    </row>
    <row r="22" spans="1:8" s="2" customFormat="1" x14ac:dyDescent="0.3">
      <c r="A22" s="81" t="s">
        <v>154</v>
      </c>
      <c r="B22" s="18"/>
      <c r="C22" s="18"/>
      <c r="D22" s="2" t="s">
        <v>57</v>
      </c>
      <c r="E22" s="14"/>
      <c r="F22" s="14"/>
      <c r="G22" s="66">
        <f>(G11+G12+G13+G14+G15+G17+G18)*13%</f>
        <v>19337500</v>
      </c>
      <c r="H22" s="66">
        <f>(H11+H12+H13+H14+H15+H17+H18)*13%</f>
        <v>19337500</v>
      </c>
    </row>
    <row r="23" spans="1:8" s="2" customFormat="1" x14ac:dyDescent="0.3">
      <c r="A23" s="81" t="s">
        <v>155</v>
      </c>
      <c r="B23" s="18"/>
      <c r="C23" s="18"/>
      <c r="D23" s="2" t="s">
        <v>58</v>
      </c>
      <c r="E23" s="14"/>
      <c r="F23" s="14"/>
      <c r="G23" s="66">
        <f>G15*0.15</f>
        <v>1035000</v>
      </c>
      <c r="H23" s="66">
        <f>H15*0.15</f>
        <v>1035000</v>
      </c>
    </row>
    <row r="24" spans="1:8" s="5" customFormat="1" x14ac:dyDescent="0.3">
      <c r="A24" s="81" t="s">
        <v>156</v>
      </c>
      <c r="B24" s="19" t="s">
        <v>16</v>
      </c>
      <c r="C24" s="19" t="s">
        <v>17</v>
      </c>
      <c r="D24" s="19"/>
      <c r="E24" s="45"/>
      <c r="F24" s="26"/>
      <c r="G24" s="50">
        <f>SUM(G25+G31+G39+G54+G56)</f>
        <v>22820000</v>
      </c>
      <c r="H24" s="50">
        <f>SUM(H25+H31+H39+H54+H56)</f>
        <v>22820000</v>
      </c>
    </row>
    <row r="25" spans="1:8" s="2" customFormat="1" x14ac:dyDescent="0.3">
      <c r="A25" s="81" t="s">
        <v>157</v>
      </c>
      <c r="B25" s="18"/>
      <c r="C25" s="18" t="s">
        <v>59</v>
      </c>
      <c r="D25" s="18"/>
      <c r="E25" s="17" t="s">
        <v>60</v>
      </c>
      <c r="F25" s="27"/>
      <c r="G25" s="15">
        <f>SUM(G26+G27)</f>
        <v>2800000</v>
      </c>
      <c r="H25" s="15">
        <f>SUM(H26+H27)</f>
        <v>2800000</v>
      </c>
    </row>
    <row r="26" spans="1:8" s="2" customFormat="1" x14ac:dyDescent="0.3">
      <c r="A26" s="81" t="s">
        <v>158</v>
      </c>
      <c r="B26" s="18"/>
      <c r="C26" s="18"/>
      <c r="D26" s="2" t="s">
        <v>61</v>
      </c>
      <c r="E26" s="17" t="s">
        <v>62</v>
      </c>
      <c r="F26" s="28"/>
      <c r="G26" s="15">
        <v>300000</v>
      </c>
      <c r="H26" s="15">
        <v>300000</v>
      </c>
    </row>
    <row r="27" spans="1:8" s="2" customFormat="1" x14ac:dyDescent="0.3">
      <c r="A27" s="81" t="s">
        <v>159</v>
      </c>
      <c r="B27" s="18"/>
      <c r="C27" s="18"/>
      <c r="D27" s="2" t="s">
        <v>63</v>
      </c>
      <c r="E27" s="17" t="s">
        <v>64</v>
      </c>
      <c r="F27" s="28"/>
      <c r="G27" s="15">
        <f>SUM(G28:G30)</f>
        <v>2500000</v>
      </c>
      <c r="H27" s="15">
        <f>SUM(H28:H30)</f>
        <v>2500000</v>
      </c>
    </row>
    <row r="28" spans="1:8" s="2" customFormat="1" x14ac:dyDescent="0.3">
      <c r="A28" s="81" t="s">
        <v>160</v>
      </c>
      <c r="B28" s="18"/>
      <c r="C28" s="18"/>
      <c r="E28" s="17" t="s">
        <v>65</v>
      </c>
      <c r="F28" s="28"/>
      <c r="G28" s="22">
        <v>1800000</v>
      </c>
      <c r="H28" s="22">
        <v>1800000</v>
      </c>
    </row>
    <row r="29" spans="1:8" s="2" customFormat="1" x14ac:dyDescent="0.3">
      <c r="A29" s="81" t="s">
        <v>161</v>
      </c>
      <c r="B29" s="18"/>
      <c r="C29" s="18"/>
      <c r="E29" s="17" t="s">
        <v>66</v>
      </c>
      <c r="F29" s="28"/>
      <c r="G29" s="22">
        <v>500000</v>
      </c>
      <c r="H29" s="22">
        <v>500000</v>
      </c>
    </row>
    <row r="30" spans="1:8" s="2" customFormat="1" x14ac:dyDescent="0.3">
      <c r="A30" s="81" t="s">
        <v>162</v>
      </c>
      <c r="B30" s="18"/>
      <c r="C30" s="18"/>
      <c r="E30" s="17" t="s">
        <v>67</v>
      </c>
      <c r="F30" s="28"/>
      <c r="G30" s="22">
        <v>200000</v>
      </c>
      <c r="H30" s="22">
        <v>200000</v>
      </c>
    </row>
    <row r="31" spans="1:8" s="2" customFormat="1" x14ac:dyDescent="0.3">
      <c r="A31" s="81" t="s">
        <v>163</v>
      </c>
      <c r="B31" s="18"/>
      <c r="C31" s="18" t="s">
        <v>68</v>
      </c>
      <c r="D31" s="29"/>
      <c r="E31" s="17" t="s">
        <v>69</v>
      </c>
      <c r="F31" s="30"/>
      <c r="G31" s="15">
        <f>SUM(G32+G38)</f>
        <v>2810000</v>
      </c>
      <c r="H31" s="15">
        <f>SUM(H32+H38)</f>
        <v>2810000</v>
      </c>
    </row>
    <row r="32" spans="1:8" s="2" customFormat="1" x14ac:dyDescent="0.3">
      <c r="A32" s="81" t="s">
        <v>164</v>
      </c>
      <c r="B32" s="18"/>
      <c r="C32" s="18"/>
      <c r="D32" s="18" t="s">
        <v>70</v>
      </c>
      <c r="E32" s="17" t="s">
        <v>71</v>
      </c>
      <c r="F32" s="27"/>
      <c r="G32" s="15">
        <f>SUM(G33:G37)</f>
        <v>2690000</v>
      </c>
      <c r="H32" s="15">
        <f>SUM(H33:H37)</f>
        <v>2690000</v>
      </c>
    </row>
    <row r="33" spans="1:8" s="2" customFormat="1" x14ac:dyDescent="0.3">
      <c r="A33" s="81" t="s">
        <v>165</v>
      </c>
      <c r="B33" s="18"/>
      <c r="C33" s="18"/>
      <c r="D33" s="18"/>
      <c r="E33" s="17" t="s">
        <v>72</v>
      </c>
      <c r="F33" s="27"/>
      <c r="G33" s="22">
        <v>100000</v>
      </c>
      <c r="H33" s="22">
        <v>100000</v>
      </c>
    </row>
    <row r="34" spans="1:8" s="2" customFormat="1" x14ac:dyDescent="0.3">
      <c r="A34" s="81" t="s">
        <v>166</v>
      </c>
      <c r="B34" s="18"/>
      <c r="C34" s="18"/>
      <c r="D34" s="18"/>
      <c r="E34" s="17" t="s">
        <v>73</v>
      </c>
      <c r="F34" s="27"/>
      <c r="G34" s="22">
        <v>1440000</v>
      </c>
      <c r="H34" s="22">
        <v>1440000</v>
      </c>
    </row>
    <row r="35" spans="1:8" s="2" customFormat="1" x14ac:dyDescent="0.3">
      <c r="A35" s="81" t="s">
        <v>167</v>
      </c>
      <c r="B35" s="18"/>
      <c r="C35" s="18"/>
      <c r="D35" s="18"/>
      <c r="E35" s="17" t="s">
        <v>74</v>
      </c>
      <c r="F35" s="27"/>
      <c r="G35" s="22">
        <v>50000</v>
      </c>
      <c r="H35" s="22">
        <v>50000</v>
      </c>
    </row>
    <row r="36" spans="1:8" s="2" customFormat="1" x14ac:dyDescent="0.3">
      <c r="A36" s="81" t="s">
        <v>168</v>
      </c>
      <c r="B36" s="18"/>
      <c r="C36" s="18"/>
      <c r="D36" s="18"/>
      <c r="E36" s="91" t="s">
        <v>209</v>
      </c>
      <c r="F36" s="27"/>
      <c r="G36" s="22">
        <v>500000</v>
      </c>
      <c r="H36" s="22">
        <v>500000</v>
      </c>
    </row>
    <row r="37" spans="1:8" s="2" customFormat="1" x14ac:dyDescent="0.3">
      <c r="A37" s="81" t="s">
        <v>169</v>
      </c>
      <c r="B37" s="18"/>
      <c r="C37" s="18"/>
      <c r="D37" s="18"/>
      <c r="E37" s="91" t="s">
        <v>210</v>
      </c>
      <c r="F37" s="27"/>
      <c r="G37" s="22">
        <v>600000</v>
      </c>
      <c r="H37" s="22">
        <v>600000</v>
      </c>
    </row>
    <row r="38" spans="1:8" s="2" customFormat="1" x14ac:dyDescent="0.3">
      <c r="A38" s="81" t="s">
        <v>170</v>
      </c>
      <c r="B38" s="18"/>
      <c r="C38" s="18"/>
      <c r="D38" s="18" t="s">
        <v>75</v>
      </c>
      <c r="E38" s="17" t="s">
        <v>76</v>
      </c>
      <c r="F38" s="30"/>
      <c r="G38" s="22">
        <v>120000</v>
      </c>
      <c r="H38" s="22">
        <v>120000</v>
      </c>
    </row>
    <row r="39" spans="1:8" s="2" customFormat="1" x14ac:dyDescent="0.3">
      <c r="A39" s="81" t="s">
        <v>171</v>
      </c>
      <c r="B39" s="18"/>
      <c r="C39" s="18" t="s">
        <v>77</v>
      </c>
      <c r="D39" s="29"/>
      <c r="E39" s="17" t="s">
        <v>78</v>
      </c>
      <c r="F39" s="30"/>
      <c r="G39" s="15">
        <f>SUM(G40+G41+G42+G46)</f>
        <v>14400000</v>
      </c>
      <c r="H39" s="15">
        <f>SUM(H40+H41+H42+H46)</f>
        <v>14400000</v>
      </c>
    </row>
    <row r="40" spans="1:8" s="2" customFormat="1" ht="16.2" customHeight="1" x14ac:dyDescent="0.3">
      <c r="A40" s="81" t="s">
        <v>172</v>
      </c>
      <c r="B40" s="18"/>
      <c r="C40" s="18"/>
      <c r="D40" s="2" t="s">
        <v>79</v>
      </c>
      <c r="E40" s="17" t="s">
        <v>80</v>
      </c>
      <c r="F40" s="28"/>
      <c r="G40" s="15">
        <v>500000</v>
      </c>
      <c r="H40" s="15">
        <v>500000</v>
      </c>
    </row>
    <row r="41" spans="1:8" s="2" customFormat="1" x14ac:dyDescent="0.3">
      <c r="A41" s="81" t="s">
        <v>173</v>
      </c>
      <c r="B41" s="18"/>
      <c r="C41" s="18"/>
      <c r="D41" s="2" t="s">
        <v>81</v>
      </c>
      <c r="E41" s="17" t="s">
        <v>82</v>
      </c>
      <c r="F41" s="28"/>
      <c r="G41" s="15">
        <v>300000</v>
      </c>
      <c r="H41" s="15">
        <v>300000</v>
      </c>
    </row>
    <row r="42" spans="1:8" s="2" customFormat="1" x14ac:dyDescent="0.3">
      <c r="A42" s="81" t="s">
        <v>174</v>
      </c>
      <c r="B42" s="18"/>
      <c r="C42" s="18"/>
      <c r="D42" s="2" t="s">
        <v>83</v>
      </c>
      <c r="E42" s="17" t="s">
        <v>211</v>
      </c>
      <c r="F42" s="28"/>
      <c r="G42" s="15">
        <f>SUM(G43:G45)</f>
        <v>2300000</v>
      </c>
      <c r="H42" s="15">
        <f>SUM(H43:H45)</f>
        <v>2300000</v>
      </c>
    </row>
    <row r="43" spans="1:8" s="2" customFormat="1" x14ac:dyDescent="0.3">
      <c r="A43" s="81" t="s">
        <v>175</v>
      </c>
      <c r="B43" s="18"/>
      <c r="C43" s="18"/>
      <c r="E43" s="92" t="s">
        <v>212</v>
      </c>
      <c r="F43" s="28"/>
      <c r="G43" s="15">
        <v>2000000</v>
      </c>
      <c r="H43" s="15">
        <v>2000000</v>
      </c>
    </row>
    <row r="44" spans="1:8" s="2" customFormat="1" x14ac:dyDescent="0.3">
      <c r="A44" s="81" t="s">
        <v>176</v>
      </c>
      <c r="B44" s="18"/>
      <c r="C44" s="18"/>
      <c r="E44" s="41" t="s">
        <v>113</v>
      </c>
      <c r="F44" s="28"/>
      <c r="G44" s="15">
        <v>250000</v>
      </c>
      <c r="H44" s="15">
        <v>250000</v>
      </c>
    </row>
    <row r="45" spans="1:8" s="2" customFormat="1" x14ac:dyDescent="0.3">
      <c r="A45" s="81" t="s">
        <v>177</v>
      </c>
      <c r="B45" s="18"/>
      <c r="C45" s="18"/>
      <c r="E45" s="41" t="s">
        <v>213</v>
      </c>
      <c r="F45" s="28"/>
      <c r="G45" s="15">
        <v>50000</v>
      </c>
      <c r="H45" s="15">
        <v>50000</v>
      </c>
    </row>
    <row r="46" spans="1:8" s="2" customFormat="1" x14ac:dyDescent="0.3">
      <c r="A46" s="81" t="s">
        <v>178</v>
      </c>
      <c r="B46" s="18"/>
      <c r="C46" s="18"/>
      <c r="D46" s="2" t="s">
        <v>84</v>
      </c>
      <c r="E46" s="17" t="s">
        <v>85</v>
      </c>
      <c r="F46" s="28"/>
      <c r="G46" s="15">
        <f>SUM(G47:G53)</f>
        <v>11300000</v>
      </c>
      <c r="H46" s="15">
        <f>SUM(H47:H53)</f>
        <v>11300000</v>
      </c>
    </row>
    <row r="47" spans="1:8" s="2" customFormat="1" x14ac:dyDescent="0.3">
      <c r="A47" s="81" t="s">
        <v>179</v>
      </c>
      <c r="B47" s="18"/>
      <c r="C47" s="18"/>
      <c r="E47" s="17" t="s">
        <v>102</v>
      </c>
      <c r="F47" s="28"/>
      <c r="G47" s="15">
        <v>500000</v>
      </c>
      <c r="H47" s="15">
        <v>500000</v>
      </c>
    </row>
    <row r="48" spans="1:8" s="2" customFormat="1" x14ac:dyDescent="0.3">
      <c r="A48" s="81" t="s">
        <v>180</v>
      </c>
      <c r="B48" s="18"/>
      <c r="C48" s="18"/>
      <c r="E48" s="17" t="s">
        <v>108</v>
      </c>
      <c r="F48" s="28"/>
      <c r="G48" s="15">
        <v>8000000</v>
      </c>
      <c r="H48" s="15">
        <v>8000000</v>
      </c>
    </row>
    <row r="49" spans="1:8" s="2" customFormat="1" x14ac:dyDescent="0.3">
      <c r="A49" s="81" t="s">
        <v>181</v>
      </c>
      <c r="B49" s="18"/>
      <c r="C49" s="18"/>
      <c r="E49" s="17" t="s">
        <v>106</v>
      </c>
      <c r="F49" s="28"/>
      <c r="G49" s="15">
        <v>600000</v>
      </c>
      <c r="H49" s="15">
        <v>600000</v>
      </c>
    </row>
    <row r="50" spans="1:8" s="2" customFormat="1" x14ac:dyDescent="0.3">
      <c r="A50" s="81" t="s">
        <v>182</v>
      </c>
      <c r="B50" s="18"/>
      <c r="C50" s="18"/>
      <c r="E50" s="41" t="s">
        <v>111</v>
      </c>
      <c r="F50" s="28"/>
      <c r="G50" s="15">
        <v>500000</v>
      </c>
      <c r="H50" s="15">
        <v>500000</v>
      </c>
    </row>
    <row r="51" spans="1:8" s="2" customFormat="1" x14ac:dyDescent="0.3">
      <c r="A51" s="81" t="s">
        <v>183</v>
      </c>
      <c r="B51" s="18"/>
      <c r="C51" s="18"/>
      <c r="E51" s="41" t="s">
        <v>112</v>
      </c>
      <c r="F51" s="28"/>
      <c r="G51" s="15">
        <v>700000</v>
      </c>
      <c r="H51" s="15">
        <v>700000</v>
      </c>
    </row>
    <row r="52" spans="1:8" s="2" customFormat="1" x14ac:dyDescent="0.3">
      <c r="A52" s="81" t="s">
        <v>184</v>
      </c>
      <c r="B52" s="18"/>
      <c r="C52" s="18"/>
      <c r="E52" s="41" t="s">
        <v>214</v>
      </c>
      <c r="F52" s="28"/>
      <c r="G52" s="15">
        <v>500000</v>
      </c>
      <c r="H52" s="15">
        <v>500000</v>
      </c>
    </row>
    <row r="53" spans="1:8" s="2" customFormat="1" x14ac:dyDescent="0.3">
      <c r="A53" s="81" t="s">
        <v>185</v>
      </c>
      <c r="B53" s="18"/>
      <c r="C53" s="18"/>
      <c r="E53" s="92" t="s">
        <v>107</v>
      </c>
      <c r="F53" s="28"/>
      <c r="G53" s="15">
        <v>500000</v>
      </c>
      <c r="H53" s="15">
        <v>500000</v>
      </c>
    </row>
    <row r="54" spans="1:8" s="2" customFormat="1" x14ac:dyDescent="0.3">
      <c r="A54" s="81" t="s">
        <v>186</v>
      </c>
      <c r="B54" s="18"/>
      <c r="C54" s="18" t="s">
        <v>86</v>
      </c>
      <c r="E54" s="17" t="s">
        <v>87</v>
      </c>
      <c r="F54" s="28"/>
      <c r="G54" s="15">
        <f t="shared" ref="G54:H54" si="0">SUM(G55)</f>
        <v>800000</v>
      </c>
      <c r="H54" s="15">
        <f t="shared" si="0"/>
        <v>800000</v>
      </c>
    </row>
    <row r="55" spans="1:8" s="2" customFormat="1" x14ac:dyDescent="0.3">
      <c r="A55" s="81" t="s">
        <v>187</v>
      </c>
      <c r="B55" s="18"/>
      <c r="C55" s="18"/>
      <c r="D55" s="2" t="s">
        <v>88</v>
      </c>
      <c r="E55" s="17" t="s">
        <v>89</v>
      </c>
      <c r="F55" s="28"/>
      <c r="G55" s="15">
        <v>800000</v>
      </c>
      <c r="H55" s="15">
        <v>800000</v>
      </c>
    </row>
    <row r="56" spans="1:8" s="2" customFormat="1" x14ac:dyDescent="0.3">
      <c r="A56" s="81" t="s">
        <v>188</v>
      </c>
      <c r="B56" s="18"/>
      <c r="C56" s="18" t="s">
        <v>90</v>
      </c>
      <c r="E56" s="17" t="s">
        <v>91</v>
      </c>
      <c r="F56" s="28"/>
      <c r="G56" s="15">
        <f>SUM(G57:G58)</f>
        <v>2010000</v>
      </c>
      <c r="H56" s="15">
        <f>SUM(H57:H58)</f>
        <v>2010000</v>
      </c>
    </row>
    <row r="57" spans="1:8" s="2" customFormat="1" x14ac:dyDescent="0.3">
      <c r="A57" s="81" t="s">
        <v>189</v>
      </c>
      <c r="B57" s="18"/>
      <c r="C57" s="18"/>
      <c r="D57" s="2" t="s">
        <v>92</v>
      </c>
      <c r="E57" s="17" t="s">
        <v>93</v>
      </c>
      <c r="F57" s="28"/>
      <c r="G57" s="15">
        <v>2000000</v>
      </c>
      <c r="H57" s="15">
        <v>2000000</v>
      </c>
    </row>
    <row r="58" spans="1:8" s="2" customFormat="1" x14ac:dyDescent="0.3">
      <c r="A58" s="81" t="s">
        <v>190</v>
      </c>
      <c r="B58" s="18"/>
      <c r="C58" s="18"/>
      <c r="D58" s="2" t="s">
        <v>94</v>
      </c>
      <c r="E58" s="17" t="s">
        <v>95</v>
      </c>
      <c r="F58" s="28"/>
      <c r="G58" s="15">
        <v>10000</v>
      </c>
      <c r="H58" s="15">
        <v>10000</v>
      </c>
    </row>
    <row r="59" spans="1:8" s="2" customFormat="1" x14ac:dyDescent="0.3">
      <c r="A59" s="81" t="s">
        <v>191</v>
      </c>
      <c r="B59" s="5" t="s">
        <v>115</v>
      </c>
      <c r="C59" s="5" t="s">
        <v>116</v>
      </c>
      <c r="D59" s="5"/>
      <c r="E59" s="5"/>
      <c r="F59" s="5"/>
      <c r="G59" s="49">
        <f>SUM(G60:G62)</f>
        <v>1999999.81</v>
      </c>
      <c r="H59" s="49">
        <f>SUM(H60:H62)</f>
        <v>1999999.81</v>
      </c>
    </row>
    <row r="60" spans="1:8" s="2" customFormat="1" x14ac:dyDescent="0.3">
      <c r="A60" s="81" t="s">
        <v>192</v>
      </c>
      <c r="C60" s="2" t="s">
        <v>129</v>
      </c>
      <c r="E60" s="2" t="s">
        <v>130</v>
      </c>
      <c r="G60" s="93">
        <v>1524803</v>
      </c>
      <c r="H60" s="93">
        <v>1524803</v>
      </c>
    </row>
    <row r="61" spans="1:8" s="2" customFormat="1" x14ac:dyDescent="0.3">
      <c r="A61" s="81" t="s">
        <v>193</v>
      </c>
      <c r="B61" s="5"/>
      <c r="C61" s="18" t="s">
        <v>117</v>
      </c>
      <c r="D61" s="5"/>
      <c r="E61" s="18" t="s">
        <v>118</v>
      </c>
      <c r="F61" s="5"/>
      <c r="G61" s="93">
        <v>50000</v>
      </c>
      <c r="H61" s="93">
        <v>50000</v>
      </c>
    </row>
    <row r="62" spans="1:8" s="2" customFormat="1" x14ac:dyDescent="0.3">
      <c r="A62" s="81" t="s">
        <v>194</v>
      </c>
      <c r="B62" s="5"/>
      <c r="C62" s="18" t="s">
        <v>119</v>
      </c>
      <c r="D62" s="5"/>
      <c r="E62" s="18" t="s">
        <v>120</v>
      </c>
      <c r="F62" s="5"/>
      <c r="G62" s="94">
        <f>(G60+G61)*0.27</f>
        <v>425196.81000000006</v>
      </c>
      <c r="H62" s="94">
        <f>(H60+H61)*0.27</f>
        <v>425196.81000000006</v>
      </c>
    </row>
    <row r="63" spans="1:8" s="2" customFormat="1" ht="26.4" customHeight="1" x14ac:dyDescent="0.3">
      <c r="A63" s="81" t="s">
        <v>195</v>
      </c>
      <c r="B63" s="167" t="s">
        <v>31</v>
      </c>
      <c r="C63" s="168"/>
      <c r="D63" s="168"/>
      <c r="E63" s="168"/>
      <c r="F63" s="168"/>
      <c r="G63" s="51">
        <f>G64</f>
        <v>3000000</v>
      </c>
      <c r="H63" s="51">
        <f>H64</f>
        <v>3000000</v>
      </c>
    </row>
    <row r="64" spans="1:8" s="2" customFormat="1" x14ac:dyDescent="0.3">
      <c r="A64" s="81" t="s">
        <v>196</v>
      </c>
      <c r="B64" s="19" t="s">
        <v>18</v>
      </c>
      <c r="C64" s="159" t="s">
        <v>19</v>
      </c>
      <c r="D64" s="159"/>
      <c r="E64" s="159"/>
      <c r="F64" s="28"/>
      <c r="G64" s="15">
        <f t="shared" ref="G64:H64" si="1">SUM(G65)</f>
        <v>3000000</v>
      </c>
      <c r="H64" s="15">
        <f t="shared" si="1"/>
        <v>3000000</v>
      </c>
    </row>
    <row r="65" spans="1:9" s="2" customFormat="1" x14ac:dyDescent="0.3">
      <c r="A65" s="81" t="s">
        <v>197</v>
      </c>
      <c r="B65" s="18"/>
      <c r="C65" s="18"/>
      <c r="D65" s="2" t="s">
        <v>96</v>
      </c>
      <c r="E65" s="17" t="s">
        <v>97</v>
      </c>
      <c r="F65" s="28"/>
      <c r="G65" s="15">
        <f>G66</f>
        <v>3000000</v>
      </c>
      <c r="H65" s="15">
        <f>H66</f>
        <v>3000000</v>
      </c>
    </row>
    <row r="66" spans="1:9" s="2" customFormat="1" x14ac:dyDescent="0.3">
      <c r="A66" s="81" t="s">
        <v>198</v>
      </c>
      <c r="B66" s="18"/>
      <c r="C66" s="18"/>
      <c r="E66" s="41" t="s">
        <v>110</v>
      </c>
      <c r="F66" s="28"/>
      <c r="G66" s="15">
        <v>3000000</v>
      </c>
      <c r="H66" s="15">
        <v>3000000</v>
      </c>
    </row>
    <row r="67" spans="1:9" s="101" customFormat="1" ht="40.35" customHeight="1" x14ac:dyDescent="0.3">
      <c r="A67" s="81" t="s">
        <v>199</v>
      </c>
      <c r="B67" s="157" t="s">
        <v>219</v>
      </c>
      <c r="C67" s="158"/>
      <c r="D67" s="158"/>
      <c r="E67" s="158"/>
      <c r="F67" s="102"/>
      <c r="G67" s="103">
        <f>G68+G73+G76+G88</f>
        <v>0</v>
      </c>
      <c r="H67" s="103">
        <f>H68+H73+H76+H88</f>
        <v>9408007.7599999998</v>
      </c>
      <c r="I67" s="139"/>
    </row>
    <row r="68" spans="1:9" s="101" customFormat="1" x14ac:dyDescent="0.3">
      <c r="A68" s="81" t="s">
        <v>200</v>
      </c>
      <c r="B68" s="104" t="s">
        <v>12</v>
      </c>
      <c r="C68" s="105" t="s">
        <v>13</v>
      </c>
      <c r="D68" s="106"/>
      <c r="E68" s="105"/>
      <c r="F68" s="107"/>
      <c r="G68" s="108">
        <f>G69</f>
        <v>0</v>
      </c>
      <c r="H68" s="108">
        <f>H69</f>
        <v>7114000</v>
      </c>
      <c r="I68" s="140"/>
    </row>
    <row r="69" spans="1:9" s="101" customFormat="1" x14ac:dyDescent="0.3">
      <c r="A69" s="81" t="s">
        <v>201</v>
      </c>
      <c r="B69" s="109"/>
      <c r="C69" s="110" t="s">
        <v>123</v>
      </c>
      <c r="D69" s="110"/>
      <c r="E69" s="110" t="s">
        <v>124</v>
      </c>
      <c r="F69" s="111"/>
      <c r="G69" s="112">
        <f>SUM(G70:G72)</f>
        <v>0</v>
      </c>
      <c r="H69" s="112">
        <f>SUM(H70:H72)</f>
        <v>7114000</v>
      </c>
    </row>
    <row r="70" spans="1:9" s="101" customFormat="1" x14ac:dyDescent="0.3">
      <c r="A70" s="81" t="s">
        <v>202</v>
      </c>
      <c r="B70" s="109"/>
      <c r="C70" s="110"/>
      <c r="D70" s="110" t="s">
        <v>215</v>
      </c>
      <c r="E70" s="110" t="s">
        <v>216</v>
      </c>
      <c r="F70" s="111"/>
      <c r="G70" s="113">
        <v>0</v>
      </c>
      <c r="H70" s="113">
        <f>575000+805000</f>
        <v>1380000</v>
      </c>
    </row>
    <row r="71" spans="1:9" s="101" customFormat="1" x14ac:dyDescent="0.3">
      <c r="A71" s="81" t="s">
        <v>203</v>
      </c>
      <c r="B71" s="109"/>
      <c r="C71" s="110"/>
      <c r="D71" s="110" t="s">
        <v>125</v>
      </c>
      <c r="E71" s="110" t="s">
        <v>220</v>
      </c>
      <c r="F71" s="111"/>
      <c r="G71" s="113">
        <v>0</v>
      </c>
      <c r="H71" s="113">
        <v>5016000</v>
      </c>
    </row>
    <row r="72" spans="1:9" s="101" customFormat="1" x14ac:dyDescent="0.3">
      <c r="A72" s="81" t="s">
        <v>204</v>
      </c>
      <c r="B72" s="109"/>
      <c r="C72" s="110"/>
      <c r="D72" s="110" t="s">
        <v>125</v>
      </c>
      <c r="E72" s="110" t="s">
        <v>221</v>
      </c>
      <c r="F72" s="111"/>
      <c r="G72" s="113">
        <v>0</v>
      </c>
      <c r="H72" s="113">
        <f>240000+400000+78000</f>
        <v>718000</v>
      </c>
    </row>
    <row r="73" spans="1:9" s="101" customFormat="1" x14ac:dyDescent="0.3">
      <c r="A73" s="81" t="s">
        <v>205</v>
      </c>
      <c r="B73" s="104" t="s">
        <v>14</v>
      </c>
      <c r="C73" s="105" t="s">
        <v>15</v>
      </c>
      <c r="D73" s="114"/>
      <c r="E73" s="114"/>
      <c r="F73" s="114"/>
      <c r="G73" s="108">
        <f>SUM(G74:G75)</f>
        <v>0</v>
      </c>
      <c r="H73" s="108">
        <f>SUM(H74:H75)</f>
        <v>1068708</v>
      </c>
    </row>
    <row r="74" spans="1:9" s="101" customFormat="1" x14ac:dyDescent="0.3">
      <c r="A74" s="81" t="s">
        <v>218</v>
      </c>
      <c r="B74" s="109"/>
      <c r="C74" s="110"/>
      <c r="D74" s="115" t="s">
        <v>57</v>
      </c>
      <c r="E74" s="115"/>
      <c r="F74" s="115"/>
      <c r="G74" s="113">
        <v>0</v>
      </c>
      <c r="H74" s="113">
        <v>831480</v>
      </c>
    </row>
    <row r="75" spans="1:9" s="101" customFormat="1" x14ac:dyDescent="0.3">
      <c r="A75" s="81" t="s">
        <v>223</v>
      </c>
      <c r="B75" s="109"/>
      <c r="C75" s="110"/>
      <c r="D75" s="115" t="s">
        <v>222</v>
      </c>
      <c r="E75" s="115"/>
      <c r="F75" s="115"/>
      <c r="G75" s="113">
        <v>0</v>
      </c>
      <c r="H75" s="113">
        <v>237228</v>
      </c>
    </row>
    <row r="76" spans="1:9" s="101" customFormat="1" x14ac:dyDescent="0.3">
      <c r="A76" s="81" t="s">
        <v>224</v>
      </c>
      <c r="B76" s="104" t="s">
        <v>16</v>
      </c>
      <c r="C76" s="105" t="s">
        <v>17</v>
      </c>
      <c r="D76" s="105"/>
      <c r="E76" s="105"/>
      <c r="F76" s="107"/>
      <c r="G76" s="108">
        <f>G77+G80+G83+G85</f>
        <v>0</v>
      </c>
      <c r="H76" s="108">
        <f>H77+H80+H83+H85</f>
        <v>1105300</v>
      </c>
      <c r="I76" s="137"/>
    </row>
    <row r="77" spans="1:9" s="101" customFormat="1" x14ac:dyDescent="0.3">
      <c r="A77" s="81" t="s">
        <v>225</v>
      </c>
      <c r="B77" s="109"/>
      <c r="C77" s="110" t="s">
        <v>59</v>
      </c>
      <c r="D77" s="110"/>
      <c r="E77" s="110" t="s">
        <v>60</v>
      </c>
      <c r="F77" s="111"/>
      <c r="G77" s="113">
        <f t="shared" ref="G77:H78" si="2">G78</f>
        <v>0</v>
      </c>
      <c r="H77" s="113">
        <f t="shared" si="2"/>
        <v>750000</v>
      </c>
      <c r="I77" s="136"/>
    </row>
    <row r="78" spans="1:9" s="101" customFormat="1" x14ac:dyDescent="0.3">
      <c r="A78" s="81" t="s">
        <v>227</v>
      </c>
      <c r="B78" s="109"/>
      <c r="C78" s="110"/>
      <c r="D78" s="115" t="s">
        <v>63</v>
      </c>
      <c r="E78" s="110" t="s">
        <v>64</v>
      </c>
      <c r="F78" s="116"/>
      <c r="G78" s="113">
        <f t="shared" si="2"/>
        <v>0</v>
      </c>
      <c r="H78" s="113">
        <f t="shared" si="2"/>
        <v>750000</v>
      </c>
    </row>
    <row r="79" spans="1:9" s="101" customFormat="1" x14ac:dyDescent="0.3">
      <c r="A79" s="81" t="s">
        <v>228</v>
      </c>
      <c r="B79" s="109"/>
      <c r="C79" s="110"/>
      <c r="D79" s="115"/>
      <c r="E79" s="110" t="s">
        <v>226</v>
      </c>
      <c r="F79" s="116"/>
      <c r="G79" s="113">
        <v>0</v>
      </c>
      <c r="H79" s="113">
        <v>750000</v>
      </c>
    </row>
    <row r="80" spans="1:9" s="101" customFormat="1" x14ac:dyDescent="0.3">
      <c r="A80" s="81" t="s">
        <v>229</v>
      </c>
      <c r="B80" s="109"/>
      <c r="C80" s="110" t="s">
        <v>77</v>
      </c>
      <c r="D80" s="117"/>
      <c r="E80" s="110" t="s">
        <v>78</v>
      </c>
      <c r="F80" s="118"/>
      <c r="G80" s="113">
        <f>G81+G82</f>
        <v>0</v>
      </c>
      <c r="H80" s="113">
        <f>H81+H82</f>
        <v>80000</v>
      </c>
    </row>
    <row r="81" spans="1:8" s="101" customFormat="1" x14ac:dyDescent="0.3">
      <c r="A81" s="81" t="s">
        <v>230</v>
      </c>
      <c r="B81" s="109"/>
      <c r="C81" s="110"/>
      <c r="D81" s="115" t="s">
        <v>79</v>
      </c>
      <c r="E81" s="110" t="s">
        <v>80</v>
      </c>
      <c r="F81" s="116"/>
      <c r="G81" s="113">
        <v>0</v>
      </c>
      <c r="H81" s="113">
        <v>30000</v>
      </c>
    </row>
    <row r="82" spans="1:8" s="101" customFormat="1" x14ac:dyDescent="0.3">
      <c r="A82" s="81" t="s">
        <v>231</v>
      </c>
      <c r="B82" s="109"/>
      <c r="C82" s="110"/>
      <c r="D82" s="115" t="s">
        <v>84</v>
      </c>
      <c r="E82" s="110" t="s">
        <v>85</v>
      </c>
      <c r="F82" s="116"/>
      <c r="G82" s="113">
        <v>0</v>
      </c>
      <c r="H82" s="113">
        <v>50000</v>
      </c>
    </row>
    <row r="83" spans="1:8" s="101" customFormat="1" x14ac:dyDescent="0.3">
      <c r="A83" s="81" t="s">
        <v>232</v>
      </c>
      <c r="B83" s="109"/>
      <c r="C83" s="110" t="s">
        <v>86</v>
      </c>
      <c r="D83" s="115"/>
      <c r="E83" s="110" t="s">
        <v>87</v>
      </c>
      <c r="F83" s="116"/>
      <c r="G83" s="113">
        <f>G84</f>
        <v>0</v>
      </c>
      <c r="H83" s="113">
        <f>H84</f>
        <v>45800</v>
      </c>
    </row>
    <row r="84" spans="1:8" s="101" customFormat="1" x14ac:dyDescent="0.3">
      <c r="A84" s="81" t="s">
        <v>233</v>
      </c>
      <c r="B84" s="109"/>
      <c r="C84" s="110"/>
      <c r="D84" s="115" t="s">
        <v>88</v>
      </c>
      <c r="E84" s="110" t="s">
        <v>89</v>
      </c>
      <c r="F84" s="116"/>
      <c r="G84" s="113">
        <v>0</v>
      </c>
      <c r="H84" s="113">
        <v>45800</v>
      </c>
    </row>
    <row r="85" spans="1:8" s="101" customFormat="1" x14ac:dyDescent="0.3">
      <c r="A85" s="81" t="s">
        <v>234</v>
      </c>
      <c r="B85" s="109"/>
      <c r="C85" s="110" t="s">
        <v>90</v>
      </c>
      <c r="D85" s="115"/>
      <c r="E85" s="110" t="s">
        <v>91</v>
      </c>
      <c r="F85" s="116"/>
      <c r="G85" s="113">
        <f>G86</f>
        <v>0</v>
      </c>
      <c r="H85" s="113">
        <f>H86</f>
        <v>229500</v>
      </c>
    </row>
    <row r="86" spans="1:8" s="101" customFormat="1" x14ac:dyDescent="0.3">
      <c r="A86" s="81" t="s">
        <v>236</v>
      </c>
      <c r="B86" s="109"/>
      <c r="C86" s="110"/>
      <c r="D86" s="115" t="s">
        <v>92</v>
      </c>
      <c r="E86" s="110" t="s">
        <v>93</v>
      </c>
      <c r="F86" s="116"/>
      <c r="G86" s="113">
        <v>0</v>
      </c>
      <c r="H86" s="113">
        <v>229500</v>
      </c>
    </row>
    <row r="87" spans="1:8" s="101" customFormat="1" x14ac:dyDescent="0.3">
      <c r="A87" s="81" t="s">
        <v>237</v>
      </c>
      <c r="B87" s="109"/>
      <c r="C87" s="110"/>
      <c r="D87" s="115" t="s">
        <v>94</v>
      </c>
      <c r="E87" s="110" t="s">
        <v>235</v>
      </c>
      <c r="F87" s="116"/>
      <c r="G87" s="113">
        <v>0</v>
      </c>
      <c r="H87" s="113">
        <v>50000</v>
      </c>
    </row>
    <row r="88" spans="1:8" s="101" customFormat="1" x14ac:dyDescent="0.3">
      <c r="A88" s="81" t="s">
        <v>239</v>
      </c>
      <c r="B88" s="119" t="s">
        <v>115</v>
      </c>
      <c r="C88" s="114" t="s">
        <v>116</v>
      </c>
      <c r="D88" s="114"/>
      <c r="E88" s="114"/>
      <c r="F88" s="114"/>
      <c r="G88" s="138">
        <v>0</v>
      </c>
      <c r="H88" s="120">
        <f>SUM(H89:H90)</f>
        <v>119999.76000000001</v>
      </c>
    </row>
    <row r="89" spans="1:8" s="101" customFormat="1" x14ac:dyDescent="0.3">
      <c r="A89" s="81" t="s">
        <v>246</v>
      </c>
      <c r="B89" s="119"/>
      <c r="C89" s="110" t="s">
        <v>117</v>
      </c>
      <c r="D89" s="114"/>
      <c r="E89" s="110" t="s">
        <v>238</v>
      </c>
      <c r="F89" s="114"/>
      <c r="G89" s="121">
        <v>0</v>
      </c>
      <c r="H89" s="121">
        <v>94488</v>
      </c>
    </row>
    <row r="90" spans="1:8" s="101" customFormat="1" x14ac:dyDescent="0.3">
      <c r="A90" s="81" t="s">
        <v>247</v>
      </c>
      <c r="B90" s="122"/>
      <c r="C90" s="123" t="s">
        <v>119</v>
      </c>
      <c r="D90" s="124"/>
      <c r="E90" s="123" t="s">
        <v>120</v>
      </c>
      <c r="F90" s="124"/>
      <c r="G90" s="125">
        <v>0</v>
      </c>
      <c r="H90" s="125">
        <f>H89*0.27</f>
        <v>25511.760000000002</v>
      </c>
    </row>
    <row r="91" spans="1:8" s="2" customFormat="1" ht="22.95" customHeight="1" x14ac:dyDescent="0.3">
      <c r="A91" s="81" t="s">
        <v>248</v>
      </c>
      <c r="B91" s="56" t="s">
        <v>98</v>
      </c>
      <c r="C91" s="56"/>
      <c r="D91" s="56"/>
      <c r="E91" s="57"/>
      <c r="F91" s="58"/>
      <c r="G91" s="59">
        <f>G8+G63</f>
        <v>199442499.81</v>
      </c>
      <c r="H91" s="59">
        <f>H8+H63+H67</f>
        <v>208850507.56999999</v>
      </c>
    </row>
    <row r="92" spans="1:8" s="2" customFormat="1" ht="15.6" customHeight="1" x14ac:dyDescent="0.3">
      <c r="A92" s="81" t="s">
        <v>249</v>
      </c>
      <c r="B92" s="84" t="s">
        <v>12</v>
      </c>
      <c r="C92" s="61" t="s">
        <v>13</v>
      </c>
      <c r="D92" s="61"/>
      <c r="E92" s="61"/>
      <c r="F92" s="61"/>
      <c r="G92" s="62">
        <f>G9</f>
        <v>151250000</v>
      </c>
      <c r="H92" s="62">
        <f>H9+H68</f>
        <v>158364000</v>
      </c>
    </row>
    <row r="93" spans="1:8" s="2" customFormat="1" ht="15.6" customHeight="1" x14ac:dyDescent="0.3">
      <c r="A93" s="81" t="s">
        <v>250</v>
      </c>
      <c r="B93" s="85" t="s">
        <v>14</v>
      </c>
      <c r="C93" s="55" t="s">
        <v>15</v>
      </c>
      <c r="D93" s="55"/>
      <c r="E93" s="55"/>
      <c r="F93" s="55"/>
      <c r="G93" s="63">
        <f>G21</f>
        <v>20372500</v>
      </c>
      <c r="H93" s="63">
        <f>H21+H73</f>
        <v>21441208</v>
      </c>
    </row>
    <row r="94" spans="1:8" s="2" customFormat="1" ht="15.6" customHeight="1" x14ac:dyDescent="0.3">
      <c r="A94" s="81" t="s">
        <v>251</v>
      </c>
      <c r="B94" s="85" t="s">
        <v>16</v>
      </c>
      <c r="C94" s="55" t="s">
        <v>17</v>
      </c>
      <c r="D94" s="55"/>
      <c r="E94" s="55"/>
      <c r="F94" s="55"/>
      <c r="G94" s="63">
        <f>G24</f>
        <v>22820000</v>
      </c>
      <c r="H94" s="63">
        <f>H24+H76</f>
        <v>23925300</v>
      </c>
    </row>
    <row r="95" spans="1:8" s="5" customFormat="1" ht="15.6" customHeight="1" x14ac:dyDescent="0.3">
      <c r="A95" s="81" t="s">
        <v>252</v>
      </c>
      <c r="B95" s="85" t="s">
        <v>18</v>
      </c>
      <c r="C95" s="55" t="s">
        <v>99</v>
      </c>
      <c r="D95" s="55"/>
      <c r="E95" s="55"/>
      <c r="F95" s="55"/>
      <c r="G95" s="63">
        <f>G64</f>
        <v>3000000</v>
      </c>
      <c r="H95" s="63">
        <f>H64</f>
        <v>3000000</v>
      </c>
    </row>
    <row r="96" spans="1:8" s="5" customFormat="1" ht="15.6" customHeight="1" x14ac:dyDescent="0.3">
      <c r="A96" s="81" t="s">
        <v>253</v>
      </c>
      <c r="B96" s="86" t="s">
        <v>115</v>
      </c>
      <c r="C96" s="64" t="s">
        <v>116</v>
      </c>
      <c r="D96" s="64"/>
      <c r="E96" s="64"/>
      <c r="F96" s="64"/>
      <c r="G96" s="65">
        <f>G59</f>
        <v>1999999.81</v>
      </c>
      <c r="H96" s="65">
        <f>H59+H88</f>
        <v>2119999.5700000003</v>
      </c>
    </row>
    <row r="97" spans="1:8" s="2" customFormat="1" x14ac:dyDescent="0.3">
      <c r="A97" s="81" t="s">
        <v>254</v>
      </c>
      <c r="B97" s="87" t="s">
        <v>100</v>
      </c>
      <c r="C97" s="38"/>
      <c r="D97" s="38"/>
      <c r="E97" s="38"/>
      <c r="F97" s="38"/>
      <c r="G97" s="60">
        <f>SUM(G92:G96)</f>
        <v>199442499.81</v>
      </c>
      <c r="H97" s="60">
        <f>SUM(H92:H96)</f>
        <v>208850507.56999999</v>
      </c>
    </row>
    <row r="98" spans="1:8" s="2" customFormat="1" ht="16.2" x14ac:dyDescent="0.35">
      <c r="A98" s="81" t="s">
        <v>255</v>
      </c>
      <c r="B98" s="18"/>
      <c r="C98" s="31" t="s">
        <v>101</v>
      </c>
      <c r="D98" s="31"/>
      <c r="E98" s="32"/>
      <c r="F98" s="33">
        <v>23</v>
      </c>
      <c r="G98" s="97"/>
      <c r="H98" s="97"/>
    </row>
    <row r="99" spans="1:8" x14ac:dyDescent="0.3">
      <c r="B99" s="2"/>
      <c r="C99" s="2"/>
      <c r="D99" s="2"/>
      <c r="E99" s="2"/>
      <c r="G99" s="46"/>
    </row>
    <row r="100" spans="1:8" x14ac:dyDescent="0.3">
      <c r="G100" s="46"/>
    </row>
    <row r="101" spans="1:8" x14ac:dyDescent="0.3">
      <c r="G101" s="79"/>
    </row>
  </sheetData>
  <sheetProtection selectLockedCells="1" selectUnlockedCells="1"/>
  <mergeCells count="9">
    <mergeCell ref="B67:E67"/>
    <mergeCell ref="C64:E64"/>
    <mergeCell ref="B1:F1"/>
    <mergeCell ref="B6:E7"/>
    <mergeCell ref="F6:F7"/>
    <mergeCell ref="B8:E8"/>
    <mergeCell ref="B63:F63"/>
    <mergeCell ref="A2:H2"/>
    <mergeCell ref="A3:H3"/>
  </mergeCells>
  <printOptions headings="1" gridLines="1"/>
  <pageMargins left="0.70866141732283472" right="0.70866141732283472" top="0.55118110236220474" bottom="0.35433070866141736" header="0.31496062992125984" footer="0.31496062992125984"/>
  <pageSetup paperSize="9" scale="65" firstPageNumber="0" orientation="portrait" verticalDpi="300" r:id="rId1"/>
  <headerFooter alignWithMargins="0">
    <oddFooter>&amp;C&amp;P. oldal</oddFooter>
  </headerFooter>
  <rowBreaks count="1" manualBreakCount="1">
    <brk id="6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Mérleg</vt:lpstr>
      <vt:lpstr>Bevételek</vt:lpstr>
      <vt:lpstr>Kiadások</vt:lpstr>
      <vt:lpstr>Kiadások!Nyomtatási_cím</vt:lpstr>
      <vt:lpstr>Kiadások!Nyomtatási_terület</vt:lpstr>
      <vt:lpstr>Mérleg!Nyomtatási_terület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KFulopSzilvia</cp:lastModifiedBy>
  <cp:lastPrinted>2024-05-16T10:09:10Z</cp:lastPrinted>
  <dcterms:created xsi:type="dcterms:W3CDTF">2019-09-05T06:28:05Z</dcterms:created>
  <dcterms:modified xsi:type="dcterms:W3CDTF">2024-05-16T10:30:37Z</dcterms:modified>
</cp:coreProperties>
</file>