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server2\kozos\ELŐTERJESZTÉSEK\2019\Közös Hivatal együttes\December 11\Hivatal költségvetés 2020\"/>
    </mc:Choice>
  </mc:AlternateContent>
  <xr:revisionPtr revIDLastSave="0" documentId="13_ncr:1_{DD288F03-1166-45C7-8329-F0A9438CDAAD}" xr6:coauthVersionLast="45" xr6:coauthVersionMax="45" xr10:uidLastSave="{00000000-0000-0000-0000-000000000000}"/>
  <bookViews>
    <workbookView xWindow="-120" yWindow="-120" windowWidth="24240" windowHeight="13140" tabRatio="500" xr2:uid="{00000000-000D-0000-FFFF-FFFF00000000}"/>
  </bookViews>
  <sheets>
    <sheet name="Mérleg" sheetId="1" r:id="rId1"/>
    <sheet name="Bevételek" sheetId="2" r:id="rId2"/>
    <sheet name="Kiadások" sheetId="3" r:id="rId3"/>
  </sheets>
  <definedNames>
    <definedName name="_xlnm.Print_Titles" localSheetId="2">Kiadások!$1:$6</definedName>
    <definedName name="_xlnm.Print_Area" localSheetId="1">Bevételek!$A$1:$F$31</definedName>
    <definedName name="_xlnm.Print_Area" localSheetId="2">Kiadások!$A$1:$F$61</definedName>
    <definedName name="_xlnm.Print_Area" localSheetId="0">Mérleg!$A$1:$D$19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 l="1"/>
  <c r="F17" i="2"/>
  <c r="F21" i="3" l="1"/>
  <c r="F23" i="3"/>
  <c r="F30" i="3"/>
  <c r="F28" i="3" s="1"/>
  <c r="F27" i="3" s="1"/>
  <c r="F39" i="3"/>
  <c r="F43" i="3"/>
  <c r="F44" i="3"/>
  <c r="F45" i="3"/>
  <c r="F46" i="3"/>
  <c r="F48" i="3"/>
  <c r="F50" i="3"/>
  <c r="F53" i="3"/>
  <c r="F38" i="3" l="1"/>
  <c r="F33" i="3" s="1"/>
  <c r="F20" i="3"/>
  <c r="F19" i="3" s="1"/>
  <c r="F10" i="3" l="1"/>
  <c r="F59" i="3"/>
  <c r="D16" i="1" s="1"/>
  <c r="F15" i="3"/>
  <c r="F12" i="3"/>
  <c r="F17" i="3" l="1"/>
  <c r="F16" i="3"/>
  <c r="F57" i="3" s="1"/>
  <c r="D14" i="1" s="1"/>
  <c r="F9" i="3"/>
  <c r="F8" i="3" s="1"/>
  <c r="F58" i="3" l="1"/>
  <c r="D15" i="1" s="1"/>
  <c r="F56" i="3"/>
  <c r="D13" i="1" s="1"/>
  <c r="F60" i="3" l="1"/>
  <c r="F7" i="3"/>
  <c r="F55" i="3" s="1"/>
  <c r="F8" i="2" l="1"/>
  <c r="F28" i="2" s="1"/>
  <c r="F10" i="2"/>
  <c r="F29" i="2" s="1"/>
  <c r="D9" i="1" s="1"/>
  <c r="F15" i="2" l="1"/>
  <c r="F14" i="2" s="1"/>
  <c r="F30" i="2" s="1"/>
  <c r="F31" i="2" s="1"/>
  <c r="D8" i="1"/>
  <c r="F7" i="2"/>
  <c r="F13" i="2" l="1"/>
  <c r="F27" i="2" s="1"/>
  <c r="D10" i="1"/>
  <c r="D7" i="1" s="1"/>
  <c r="D11" i="1" s="1"/>
  <c r="D12" i="1" l="1"/>
  <c r="D17" i="1" s="1"/>
</calcChain>
</file>

<file path=xl/sharedStrings.xml><?xml version="1.0" encoding="utf-8"?>
<sst xmlns="http://schemas.openxmlformats.org/spreadsheetml/2006/main" count="158" uniqueCount="124">
  <si>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</si>
  <si>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</si>
  <si>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</si>
  <si>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</si>
  <si>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</si>
  <si>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</si>
  <si>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</si>
  <si>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</si>
  <si>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</si>
  <si>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</si>
  <si>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</si>
  <si>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</si>
  <si>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</si>
  <si>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</si>
  <si>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</si>
  <si>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</si>
  <si>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</si>
  <si>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</si>
  <si>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</si>
  <si>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</si>
  <si>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</si>
  <si>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</si>
  <si>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</si>
  <si>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</si>
  <si>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</si>
  <si>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</si>
  <si>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</si>
  <si>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</si>
  <si>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</si>
  <si>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</si>
  <si>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</si>
  <si>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</si>
  <si>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</si>
  <si>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</si>
  <si>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</si>
  <si>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</si>
  <si>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</si>
  <si>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</si>
  <si>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</si>
  <si>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</si>
  <si>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Kékkút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</si>
  <si>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</si>
  <si>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</si>
  <si>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</si>
  <si>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</si>
  <si>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</si>
  <si>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</si>
  <si>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</si>
  <si>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</si>
  <si>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</si>
  <si>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</si>
  <si>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</si>
  <si>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</si>
  <si>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</si>
  <si>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</si>
  <si>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</si>
  <si>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</si>
  <si>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</si>
  <si>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</si>
  <si>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</si>
  <si>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</si>
  <si>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</si>
  <si>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</si>
  <si>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</si>
  <si>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Egyéb információhordozó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</si>
  <si>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</si>
  <si>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</si>
  <si>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</si>
  <si>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</si>
  <si>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</si>
  <si>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</si>
  <si>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</si>
  <si>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</si>
  <si>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</si>
  <si>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</si>
  <si>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</si>
  <si>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</si>
  <si>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</si>
  <si>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</si>
  <si>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</si>
  <si>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</si>
  <si>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</si>
  <si>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</si>
  <si>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</si>
  <si>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</si>
  <si>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K335</t>
  </si>
  <si>
    <t>Közvetített szolgáltatások (térkép, tulajdoni lap)</t>
  </si>
  <si>
    <t>K336</t>
  </si>
  <si>
    <t>Szakmai tevékenységet segítő szolgáltatások (belső ellenőrzés)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</si>
  <si>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</si>
  <si>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</si>
  <si>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</si>
  <si>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</si>
  <si>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</si>
  <si>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</si>
  <si>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</si>
  <si>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</si>
  <si>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</si>
  <si>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</si>
  <si>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</si>
  <si>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</si>
  <si>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</si>
  <si>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</si>
  <si>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</si>
  <si>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</si>
  <si>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</si>
  <si>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</si>
  <si>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</si>
  <si>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 xml:space="preserve"> - foglalkozás egészségügy</t>
  </si>
  <si>
    <t xml:space="preserve"> - továbbképzés, szakvizsga</t>
  </si>
  <si>
    <t xml:space="preserve"> - Rendszerkövetési szolgáltatás</t>
  </si>
  <si>
    <t xml:space="preserve"> - tulajdoni lapok és térképek</t>
  </si>
  <si>
    <t>Lét-szám (fő)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</si>
  <si>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</si>
  <si>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</si>
  <si>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</si>
  <si>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</si>
  <si>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</si>
  <si>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</si>
  <si>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</si>
  <si>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>2020 évi BEVÉTELEK részletezése</t>
  </si>
  <si>
    <t>2020. évi költségvetés ÖSSZEVONT MÉRLEGE</t>
  </si>
  <si>
    <t xml:space="preserve"> - Adatvédelmi tisztviselői szolgáltatás</t>
  </si>
  <si>
    <t>2020. évi KIADÁSOK részletezése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</si>
</sst>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color indexed="2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3" fontId="3" fillId="0" borderId="2" xfId="0" applyNumberFormat="1" applyFont="1" applyFill="1" applyBorder="1"/>
    <xf numFmtId="0" fontId="4" fillId="0" borderId="3" xfId="0" applyFont="1" applyBorder="1"/>
    <xf numFmtId="3" fontId="4" fillId="0" borderId="4" xfId="0" applyNumberFormat="1" applyFont="1" applyBorder="1"/>
    <xf numFmtId="0" fontId="4" fillId="0" borderId="0" xfId="0" applyFont="1" applyBorder="1"/>
    <xf numFmtId="3" fontId="3" fillId="0" borderId="0" xfId="0" applyNumberFormat="1" applyFont="1"/>
    <xf numFmtId="3" fontId="5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 applyAlignment="1"/>
    <xf numFmtId="3" fontId="4" fillId="0" borderId="2" xfId="0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3" fontId="4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2" xfId="0" applyFont="1" applyBorder="1"/>
    <xf numFmtId="0" fontId="4" fillId="0" borderId="0" xfId="0" applyFont="1" applyFill="1" applyBorder="1"/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3" fontId="4" fillId="0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8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3" fillId="0" borderId="9" xfId="0" applyNumberFormat="1" applyFont="1" applyFill="1" applyBorder="1"/>
    <xf numFmtId="0" fontId="4" fillId="0" borderId="0" xfId="0" applyFont="1" applyFill="1" applyAlignment="1"/>
    <xf numFmtId="3" fontId="3" fillId="0" borderId="14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2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2" fontId="8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0" xfId="0" applyFont="1" applyFill="1" applyBorder="1"/>
    <xf numFmtId="0" fontId="4" fillId="2" borderId="11" xfId="0" applyFont="1" applyFill="1" applyBorder="1"/>
    <xf numFmtId="3" fontId="4" fillId="2" borderId="11" xfId="0" applyNumberFormat="1" applyFont="1" applyFill="1" applyBorder="1"/>
    <xf numFmtId="2" fontId="4" fillId="2" borderId="15" xfId="0" applyNumberFormat="1" applyFont="1" applyFill="1" applyBorder="1" applyAlignment="1">
      <alignment wrapText="1"/>
    </xf>
    <xf numFmtId="3" fontId="4" fillId="2" borderId="1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3" fontId="4" fillId="2" borderId="4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4" fillId="2" borderId="6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zoomScale="110" zoomScaleNormal="110" zoomScaleSheetLayoutView="100" workbookViewId="0">
      <selection activeCell="H12" sqref="H12"/>
    </sheetView>
  </sheetViews>
  <sheetFormatPr defaultColWidth="8.875" defaultRowHeight="15.75" x14ac:dyDescent="0.25"/>
  <cols>
    <col min="1" max="1" width="3.375" customWidth="1"/>
    <col min="2" max="2" width="4.125" customWidth="1"/>
    <col min="3" max="3" width="51.375" customWidth="1"/>
    <col min="4" max="4" width="20.75" customWidth="1"/>
  </cols>
  <sheetData>
    <row r="1" spans="1:4" s="1" customFormat="1" x14ac:dyDescent="0.25">
      <c r="A1" s="81"/>
      <c r="B1" s="81"/>
      <c r="C1" s="81"/>
    </row>
    <row r="2" spans="1:4" s="2" customFormat="1" x14ac:dyDescent="0.25">
      <c r="A2" s="82" t="s">
        <v>0</v>
      </c>
      <c r="B2" s="82"/>
      <c r="C2" s="82"/>
      <c r="D2" s="82"/>
    </row>
    <row r="3" spans="1:4" s="2" customFormat="1" ht="21.75" customHeight="1" x14ac:dyDescent="0.25">
      <c r="A3" s="82" t="s">
        <v>121</v>
      </c>
      <c r="B3" s="82"/>
      <c r="C3" s="82"/>
      <c r="D3" s="82"/>
    </row>
    <row r="4" spans="1:4" s="2" customFormat="1" ht="21.75" customHeight="1" x14ac:dyDescent="0.25">
      <c r="A4" s="3"/>
      <c r="B4" s="3"/>
      <c r="C4" s="3"/>
    </row>
    <row r="5" spans="1:4" s="2" customFormat="1" ht="21.75" customHeight="1" x14ac:dyDescent="0.25">
      <c r="A5" s="83" t="s">
        <v>1</v>
      </c>
      <c r="B5" s="83"/>
      <c r="C5" s="83"/>
      <c r="D5" s="4" t="s">
        <v>2</v>
      </c>
    </row>
    <row r="6" spans="1:4" s="2" customFormat="1" ht="21.75" customHeight="1" x14ac:dyDescent="0.25">
      <c r="A6" s="83"/>
      <c r="B6" s="83"/>
      <c r="C6" s="83"/>
      <c r="D6" s="4" t="s">
        <v>119</v>
      </c>
    </row>
    <row r="7" spans="1:4" s="2" customFormat="1" ht="30" customHeight="1" x14ac:dyDescent="0.25">
      <c r="A7" s="5"/>
      <c r="B7" s="5" t="s">
        <v>3</v>
      </c>
      <c r="C7" s="5"/>
      <c r="D7" s="6">
        <f>SUM(D8:D10)</f>
        <v>135427821</v>
      </c>
    </row>
    <row r="8" spans="1:4" s="2" customFormat="1" ht="18" customHeight="1" x14ac:dyDescent="0.25">
      <c r="A8" s="2" t="s">
        <v>4</v>
      </c>
      <c r="B8" s="2" t="s">
        <v>5</v>
      </c>
      <c r="D8" s="7">
        <f>Bevételek!F28</f>
        <v>2500000</v>
      </c>
    </row>
    <row r="9" spans="1:4" s="2" customFormat="1" ht="16.5" customHeight="1" x14ac:dyDescent="0.25">
      <c r="A9" s="2" t="s">
        <v>6</v>
      </c>
      <c r="B9" s="2" t="s">
        <v>7</v>
      </c>
      <c r="D9" s="7">
        <f>Bevételek!F29</f>
        <v>100</v>
      </c>
    </row>
    <row r="10" spans="1:4" s="2" customFormat="1" ht="16.5" customHeight="1" x14ac:dyDescent="0.25">
      <c r="A10" s="2" t="s">
        <v>8</v>
      </c>
      <c r="B10" s="2" t="s">
        <v>9</v>
      </c>
      <c r="D10" s="8">
        <f>Bevételek!F30</f>
        <v>132927721</v>
      </c>
    </row>
    <row r="11" spans="1:4" s="2" customFormat="1" ht="29.25" customHeight="1" x14ac:dyDescent="0.25">
      <c r="A11" s="9" t="s">
        <v>10</v>
      </c>
      <c r="B11" s="9"/>
      <c r="C11" s="9"/>
      <c r="D11" s="10">
        <f>SUM(D7)</f>
        <v>135427821</v>
      </c>
    </row>
    <row r="12" spans="1:4" s="2" customFormat="1" ht="36.75" customHeight="1" x14ac:dyDescent="0.25">
      <c r="A12" s="5"/>
      <c r="B12" s="5" t="s">
        <v>11</v>
      </c>
      <c r="C12" s="5"/>
      <c r="D12" s="6">
        <f>SUM(D13:D16)</f>
        <v>135427821.08000001</v>
      </c>
    </row>
    <row r="13" spans="1:4" s="2" customFormat="1" ht="18" customHeight="1" x14ac:dyDescent="0.25">
      <c r="A13" s="2" t="s">
        <v>12</v>
      </c>
      <c r="B13" s="2" t="s">
        <v>13</v>
      </c>
      <c r="D13" s="7">
        <f>Kiadások!F56</f>
        <v>98909843.600000009</v>
      </c>
    </row>
    <row r="14" spans="1:4" s="2" customFormat="1" ht="18" customHeight="1" x14ac:dyDescent="0.25">
      <c r="A14" s="2" t="s">
        <v>14</v>
      </c>
      <c r="B14" s="2" t="s">
        <v>15</v>
      </c>
      <c r="D14" s="8">
        <f>Kiadások!F57</f>
        <v>17614727.48</v>
      </c>
    </row>
    <row r="15" spans="1:4" s="2" customFormat="1" ht="16.5" customHeight="1" x14ac:dyDescent="0.25">
      <c r="A15" s="2" t="s">
        <v>16</v>
      </c>
      <c r="B15" s="2" t="s">
        <v>17</v>
      </c>
      <c r="D15" s="8">
        <f>Kiadások!F58</f>
        <v>16503250</v>
      </c>
    </row>
    <row r="16" spans="1:4" s="2" customFormat="1" ht="16.5" customHeight="1" x14ac:dyDescent="0.25">
      <c r="A16" s="2" t="s">
        <v>18</v>
      </c>
      <c r="B16" s="84" t="s">
        <v>19</v>
      </c>
      <c r="C16" s="84"/>
      <c r="D16" s="8">
        <f>Kiadások!F59</f>
        <v>2400000</v>
      </c>
    </row>
    <row r="17" spans="1:4" s="2" customFormat="1" ht="30.75" customHeight="1" x14ac:dyDescent="0.25">
      <c r="A17" s="9" t="s">
        <v>20</v>
      </c>
      <c r="B17" s="9"/>
      <c r="C17" s="9"/>
      <c r="D17" s="10">
        <f>SUM(D12)</f>
        <v>135427821.08000001</v>
      </c>
    </row>
    <row r="18" spans="1:4" s="2" customFormat="1" ht="15.75" customHeight="1" x14ac:dyDescent="0.25">
      <c r="A18" s="11"/>
      <c r="B18" s="11"/>
      <c r="C18" s="11"/>
      <c r="D18" s="12"/>
    </row>
    <row r="19" spans="1:4" s="2" customFormat="1" x14ac:dyDescent="0.25">
      <c r="D19" s="13"/>
    </row>
    <row r="20" spans="1:4" s="2" customFormat="1" x14ac:dyDescent="0.25"/>
  </sheetData>
  <sheetProtection selectLockedCells="1" selectUnlockedCells="1"/>
  <mergeCells count="5">
    <mergeCell ref="A1:C1"/>
    <mergeCell ref="A2:D2"/>
    <mergeCell ref="A3:D3"/>
    <mergeCell ref="A5:C6"/>
    <mergeCell ref="B16:C16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90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view="pageBreakPreview" topLeftCell="A10" zoomScaleNormal="110" zoomScaleSheetLayoutView="100" workbookViewId="0">
      <selection activeCell="E25" sqref="E25"/>
    </sheetView>
  </sheetViews>
  <sheetFormatPr defaultColWidth="8.875" defaultRowHeight="15.75" x14ac:dyDescent="0.25"/>
  <cols>
    <col min="1" max="1" width="4" customWidth="1"/>
    <col min="2" max="2" width="5.625" customWidth="1"/>
    <col min="3" max="4" width="6" customWidth="1"/>
    <col min="5" max="5" width="45.375" customWidth="1"/>
    <col min="6" max="6" width="19" style="14" customWidth="1"/>
    <col min="7" max="7" width="11.125" customWidth="1"/>
    <col min="8" max="8" width="10.375" customWidth="1"/>
    <col min="9" max="9" width="8.875" customWidth="1"/>
    <col min="10" max="10" width="16.125" customWidth="1"/>
  </cols>
  <sheetData>
    <row r="1" spans="1:9" s="2" customFormat="1" ht="21.75" customHeight="1" x14ac:dyDescent="0.25">
      <c r="A1" s="82" t="s">
        <v>0</v>
      </c>
      <c r="B1" s="82"/>
      <c r="C1" s="82"/>
      <c r="D1" s="82"/>
      <c r="E1" s="82"/>
      <c r="F1" s="82"/>
    </row>
    <row r="2" spans="1:9" s="2" customFormat="1" ht="23.25" customHeight="1" x14ac:dyDescent="0.25">
      <c r="A2" s="82" t="s">
        <v>120</v>
      </c>
      <c r="B2" s="82"/>
      <c r="C2" s="82"/>
      <c r="D2" s="82"/>
      <c r="E2" s="82"/>
      <c r="F2" s="82"/>
    </row>
    <row r="3" spans="1:9" s="2" customFormat="1" ht="27" customHeight="1" x14ac:dyDescent="0.25">
      <c r="A3" s="82" t="s">
        <v>21</v>
      </c>
      <c r="B3" s="82"/>
      <c r="C3" s="82"/>
      <c r="D3" s="82"/>
      <c r="E3" s="82"/>
      <c r="F3" s="82"/>
    </row>
    <row r="4" spans="1:9" s="2" customFormat="1" ht="20.25" customHeight="1" x14ac:dyDescent="0.25">
      <c r="A4" s="3"/>
      <c r="B4" s="3"/>
      <c r="C4" s="3"/>
      <c r="D4" s="3"/>
      <c r="E4" s="3"/>
      <c r="F4" s="3"/>
    </row>
    <row r="5" spans="1:9" s="5" customFormat="1" ht="29.25" customHeight="1" x14ac:dyDescent="0.25">
      <c r="A5" s="87" t="s">
        <v>22</v>
      </c>
      <c r="B5" s="87"/>
      <c r="C5" s="87"/>
      <c r="D5" s="87"/>
      <c r="E5" s="87"/>
      <c r="F5" s="4" t="s">
        <v>2</v>
      </c>
    </row>
    <row r="6" spans="1:9" s="5" customFormat="1" ht="16.5" customHeight="1" x14ac:dyDescent="0.25">
      <c r="A6" s="87"/>
      <c r="B6" s="87"/>
      <c r="C6" s="87"/>
      <c r="D6" s="87"/>
      <c r="E6" s="87"/>
      <c r="F6" s="4" t="s">
        <v>119</v>
      </c>
    </row>
    <row r="7" spans="1:9" s="5" customFormat="1" ht="35.450000000000003" customHeight="1" x14ac:dyDescent="0.25">
      <c r="A7" s="86" t="s">
        <v>23</v>
      </c>
      <c r="B7" s="86"/>
      <c r="C7" s="86"/>
      <c r="D7" s="86"/>
      <c r="E7" s="86"/>
      <c r="F7" s="70">
        <f>F8+F10</f>
        <v>2500100</v>
      </c>
    </row>
    <row r="8" spans="1:9" s="5" customFormat="1" ht="16.5" customHeight="1" x14ac:dyDescent="0.25">
      <c r="A8" s="11" t="s">
        <v>4</v>
      </c>
      <c r="B8" s="11" t="s">
        <v>24</v>
      </c>
      <c r="C8" s="11"/>
      <c r="D8" s="11"/>
      <c r="E8" s="15"/>
      <c r="F8" s="16">
        <f>F9</f>
        <v>2500000</v>
      </c>
    </row>
    <row r="9" spans="1:9" s="2" customFormat="1" ht="16.5" customHeight="1" x14ac:dyDescent="0.25">
      <c r="A9" s="17"/>
      <c r="B9" s="17" t="s">
        <v>25</v>
      </c>
      <c r="C9" s="17" t="s">
        <v>26</v>
      </c>
      <c r="D9" s="17"/>
      <c r="E9" s="18"/>
      <c r="F9" s="19">
        <f>1800000+700000</f>
        <v>2500000</v>
      </c>
    </row>
    <row r="10" spans="1:9" s="5" customFormat="1" ht="15.75" customHeight="1" x14ac:dyDescent="0.25">
      <c r="A10" s="11" t="s">
        <v>6</v>
      </c>
      <c r="B10" s="11" t="s">
        <v>7</v>
      </c>
      <c r="C10" s="11"/>
      <c r="D10" s="11"/>
      <c r="E10" s="15"/>
      <c r="F10" s="20">
        <f>SUM(F11:F12)</f>
        <v>100</v>
      </c>
    </row>
    <row r="11" spans="1:9" s="2" customFormat="1" ht="15" customHeight="1" x14ac:dyDescent="0.25">
      <c r="A11" s="17"/>
      <c r="B11" s="17" t="s">
        <v>27</v>
      </c>
      <c r="C11" s="85" t="s">
        <v>28</v>
      </c>
      <c r="D11" s="85"/>
      <c r="E11" s="85"/>
      <c r="F11" s="19">
        <v>100</v>
      </c>
      <c r="I11" s="12"/>
    </row>
    <row r="12" spans="1:9" s="2" customFormat="1" ht="15" customHeight="1" x14ac:dyDescent="0.25">
      <c r="A12" s="17"/>
      <c r="B12" s="22" t="s">
        <v>29</v>
      </c>
      <c r="C12" s="23" t="s">
        <v>30</v>
      </c>
      <c r="D12" s="23"/>
      <c r="E12" s="21"/>
      <c r="F12" s="19">
        <v>0</v>
      </c>
      <c r="I12" s="12"/>
    </row>
    <row r="13" spans="1:9" s="2" customFormat="1" ht="15.75" customHeight="1" x14ac:dyDescent="0.25">
      <c r="A13" s="86" t="s">
        <v>31</v>
      </c>
      <c r="B13" s="86"/>
      <c r="C13" s="86"/>
      <c r="D13" s="86"/>
      <c r="E13" s="86"/>
      <c r="F13" s="70">
        <f t="shared" ref="F13:F14" si="0">F14</f>
        <v>132927721</v>
      </c>
      <c r="I13" s="12"/>
    </row>
    <row r="14" spans="1:9" s="2" customFormat="1" ht="15.75" customHeight="1" x14ac:dyDescent="0.25">
      <c r="A14" s="11" t="s">
        <v>8</v>
      </c>
      <c r="B14" s="27" t="s">
        <v>9</v>
      </c>
      <c r="C14" s="11"/>
      <c r="D14" s="11"/>
      <c r="E14" s="15"/>
      <c r="F14" s="28">
        <f t="shared" si="0"/>
        <v>132927721</v>
      </c>
      <c r="I14" s="12"/>
    </row>
    <row r="15" spans="1:9" s="2" customFormat="1" ht="15.75" customHeight="1" x14ac:dyDescent="0.25">
      <c r="A15" s="11"/>
      <c r="B15" s="22" t="s">
        <v>32</v>
      </c>
      <c r="C15" s="17" t="s">
        <v>33</v>
      </c>
      <c r="D15" s="29"/>
      <c r="E15" s="18"/>
      <c r="F15" s="30">
        <f>F16+F17</f>
        <v>132927721</v>
      </c>
      <c r="H15" s="12"/>
      <c r="I15" s="12"/>
    </row>
    <row r="16" spans="1:9" s="2" customFormat="1" ht="15.75" customHeight="1" x14ac:dyDescent="0.25">
      <c r="A16" s="25"/>
      <c r="B16" s="23"/>
      <c r="C16" s="17" t="s">
        <v>34</v>
      </c>
      <c r="D16" s="11"/>
      <c r="E16" s="26"/>
      <c r="F16" s="31">
        <v>5000000</v>
      </c>
    </row>
    <row r="17" spans="1:7" s="2" customFormat="1" ht="15.75" customHeight="1" x14ac:dyDescent="0.25">
      <c r="A17" s="17"/>
      <c r="B17" s="17"/>
      <c r="C17" s="22" t="s">
        <v>35</v>
      </c>
      <c r="D17" s="17" t="s">
        <v>36</v>
      </c>
      <c r="E17" s="18"/>
      <c r="F17" s="32">
        <f>SUM(F18:F26)</f>
        <v>127927721</v>
      </c>
    </row>
    <row r="18" spans="1:7" s="2" customFormat="1" ht="15.75" customHeight="1" x14ac:dyDescent="0.25">
      <c r="A18" s="17"/>
      <c r="B18" s="17"/>
      <c r="C18" s="22"/>
      <c r="D18" s="17"/>
      <c r="E18" s="18" t="s">
        <v>37</v>
      </c>
      <c r="F18" s="32">
        <v>60837813.5</v>
      </c>
    </row>
    <row r="19" spans="1:7" s="2" customFormat="1" ht="15.75" customHeight="1" x14ac:dyDescent="0.25">
      <c r="A19" s="17"/>
      <c r="B19" s="17"/>
      <c r="C19" s="17"/>
      <c r="D19" s="17"/>
      <c r="E19" s="21" t="s">
        <v>38</v>
      </c>
      <c r="F19" s="32">
        <v>16799927.5</v>
      </c>
      <c r="G19" s="12"/>
    </row>
    <row r="20" spans="1:7" s="2" customFormat="1" ht="15.75" customHeight="1" x14ac:dyDescent="0.25">
      <c r="A20" s="17"/>
      <c r="B20" s="17"/>
      <c r="C20" s="17"/>
      <c r="D20" s="17"/>
      <c r="E20" s="21" t="s">
        <v>39</v>
      </c>
      <c r="F20" s="32">
        <v>5687819</v>
      </c>
    </row>
    <row r="21" spans="1:7" s="2" customFormat="1" ht="15.75" customHeight="1" x14ac:dyDescent="0.25">
      <c r="A21" s="17"/>
      <c r="B21" s="17"/>
      <c r="C21" s="17"/>
      <c r="D21" s="17"/>
      <c r="E21" s="21" t="s">
        <v>40</v>
      </c>
      <c r="F21" s="32">
        <v>1647052</v>
      </c>
    </row>
    <row r="22" spans="1:7" s="2" customFormat="1" ht="35.450000000000003" customHeight="1" x14ac:dyDescent="0.25">
      <c r="A22" s="17"/>
      <c r="B22" s="17"/>
      <c r="C22" s="17"/>
      <c r="D22" s="17"/>
      <c r="E22" s="21" t="s">
        <v>41</v>
      </c>
      <c r="F22" s="32">
        <v>8213298</v>
      </c>
    </row>
    <row r="23" spans="1:7" s="2" customFormat="1" ht="19.149999999999999" customHeight="1" x14ac:dyDescent="0.25">
      <c r="A23" s="17"/>
      <c r="B23" s="17"/>
      <c r="C23" s="17"/>
      <c r="D23" s="17"/>
      <c r="E23" s="21" t="s">
        <v>42</v>
      </c>
      <c r="F23" s="32">
        <v>4545863</v>
      </c>
    </row>
    <row r="24" spans="1:7" s="2" customFormat="1" ht="18" customHeight="1" x14ac:dyDescent="0.25">
      <c r="A24" s="17"/>
      <c r="B24" s="17"/>
      <c r="C24" s="17"/>
      <c r="D24" s="17"/>
      <c r="E24" s="21" t="s">
        <v>43</v>
      </c>
      <c r="F24" s="32">
        <v>2832929</v>
      </c>
    </row>
    <row r="25" spans="1:7" s="2" customFormat="1" ht="18.600000000000001" customHeight="1" x14ac:dyDescent="0.25">
      <c r="A25" s="17"/>
      <c r="B25" s="17"/>
      <c r="C25" s="17"/>
      <c r="D25" s="17"/>
      <c r="E25" s="21" t="s">
        <v>44</v>
      </c>
      <c r="F25" s="32">
        <v>1603130</v>
      </c>
    </row>
    <row r="26" spans="1:7" s="2" customFormat="1" ht="18" customHeight="1" x14ac:dyDescent="0.25">
      <c r="A26" s="17"/>
      <c r="B26" s="17"/>
      <c r="C26" s="17"/>
      <c r="D26" s="17"/>
      <c r="E26" s="21" t="s">
        <v>45</v>
      </c>
      <c r="F26" s="32">
        <v>25759889</v>
      </c>
    </row>
    <row r="27" spans="1:7" s="2" customFormat="1" ht="18" customHeight="1" x14ac:dyDescent="0.25">
      <c r="A27" s="56" t="s">
        <v>46</v>
      </c>
      <c r="B27" s="57"/>
      <c r="C27" s="57"/>
      <c r="D27" s="57"/>
      <c r="E27" s="58"/>
      <c r="F27" s="69">
        <f>F7+F13</f>
        <v>135427821</v>
      </c>
    </row>
    <row r="28" spans="1:7" s="2" customFormat="1" ht="18" customHeight="1" x14ac:dyDescent="0.25">
      <c r="A28" s="33" t="s">
        <v>4</v>
      </c>
      <c r="B28" s="34" t="s">
        <v>5</v>
      </c>
      <c r="C28" s="33"/>
      <c r="D28" s="35"/>
      <c r="E28" s="36"/>
      <c r="F28" s="37">
        <f>F8</f>
        <v>2500000</v>
      </c>
    </row>
    <row r="29" spans="1:7" s="2" customFormat="1" ht="18" customHeight="1" x14ac:dyDescent="0.25">
      <c r="A29" s="34" t="s">
        <v>6</v>
      </c>
      <c r="B29" s="38" t="s">
        <v>7</v>
      </c>
      <c r="C29" s="38"/>
      <c r="D29" s="38"/>
      <c r="E29" s="38"/>
      <c r="F29" s="37">
        <f>F10</f>
        <v>100</v>
      </c>
      <c r="G29" s="12"/>
    </row>
    <row r="30" spans="1:7" s="2" customFormat="1" ht="18" customHeight="1" x14ac:dyDescent="0.25">
      <c r="A30" s="34" t="s">
        <v>8</v>
      </c>
      <c r="B30" s="34" t="s">
        <v>9</v>
      </c>
      <c r="C30" s="34"/>
      <c r="D30" s="34"/>
      <c r="E30" s="33"/>
      <c r="F30" s="39">
        <f>F14</f>
        <v>132927721</v>
      </c>
    </row>
    <row r="31" spans="1:7" s="2" customFormat="1" ht="18" customHeight="1" x14ac:dyDescent="0.25">
      <c r="A31" s="59" t="s">
        <v>10</v>
      </c>
      <c r="B31" s="60"/>
      <c r="C31" s="60"/>
      <c r="D31" s="60"/>
      <c r="E31" s="60"/>
      <c r="F31" s="61">
        <f>SUM(F28:F30)</f>
        <v>135427821</v>
      </c>
    </row>
    <row r="32" spans="1:7" s="2" customFormat="1" ht="18" customHeight="1" x14ac:dyDescent="0.25">
      <c r="A32" s="1"/>
      <c r="B32" s="1"/>
      <c r="C32" s="1"/>
      <c r="D32" s="1"/>
      <c r="E32" s="1"/>
      <c r="F32" s="80"/>
    </row>
    <row r="33" spans="1:6" s="2" customFormat="1" ht="18" customHeight="1" x14ac:dyDescent="0.25">
      <c r="F33" s="3"/>
    </row>
    <row r="34" spans="1:6" s="2" customFormat="1" ht="18" customHeight="1" x14ac:dyDescent="0.25">
      <c r="F34" s="3"/>
    </row>
    <row r="35" spans="1:6" s="2" customFormat="1" ht="18" customHeight="1" x14ac:dyDescent="0.25">
      <c r="A35"/>
      <c r="B35"/>
      <c r="C35"/>
      <c r="D35"/>
      <c r="E35"/>
      <c r="F35" s="14"/>
    </row>
    <row r="36" spans="1:6" s="2" customFormat="1" ht="18" customHeight="1" x14ac:dyDescent="0.25">
      <c r="A36"/>
      <c r="B36"/>
      <c r="C36"/>
      <c r="D36"/>
      <c r="E36"/>
      <c r="F36" s="14"/>
    </row>
    <row r="37" spans="1:6" s="2" customFormat="1" ht="18" customHeight="1" x14ac:dyDescent="0.25">
      <c r="A37"/>
      <c r="B37"/>
      <c r="C37"/>
      <c r="D37"/>
      <c r="E37"/>
      <c r="F37" s="14"/>
    </row>
    <row r="38" spans="1:6" s="2" customFormat="1" ht="18" customHeight="1" x14ac:dyDescent="0.25">
      <c r="A38"/>
      <c r="B38"/>
      <c r="C38"/>
      <c r="D38"/>
      <c r="E38"/>
      <c r="F38" s="14"/>
    </row>
    <row r="39" spans="1:6" s="2" customFormat="1" ht="18" customHeight="1" x14ac:dyDescent="0.25">
      <c r="A39"/>
      <c r="B39"/>
      <c r="C39"/>
      <c r="D39"/>
      <c r="E39"/>
      <c r="F39" s="14"/>
    </row>
    <row r="40" spans="1:6" s="34" customFormat="1" x14ac:dyDescent="0.25">
      <c r="A40"/>
      <c r="B40"/>
      <c r="C40"/>
      <c r="D40"/>
      <c r="E40"/>
      <c r="F40" s="14"/>
    </row>
    <row r="41" spans="1:6" s="1" customFormat="1" x14ac:dyDescent="0.25">
      <c r="A41"/>
      <c r="B41"/>
      <c r="C41"/>
      <c r="D41"/>
      <c r="E41"/>
      <c r="F41" s="14"/>
    </row>
    <row r="42" spans="1:6" s="2" customFormat="1" x14ac:dyDescent="0.25">
      <c r="A42"/>
      <c r="B42"/>
      <c r="C42"/>
      <c r="D42"/>
      <c r="E42"/>
      <c r="F42" s="14"/>
    </row>
    <row r="43" spans="1:6" s="2" customFormat="1" x14ac:dyDescent="0.25">
      <c r="A43"/>
      <c r="B43"/>
      <c r="C43"/>
      <c r="D43"/>
      <c r="E43"/>
      <c r="F43" s="14"/>
    </row>
  </sheetData>
  <sheetProtection selectLockedCells="1" selectUnlockedCells="1"/>
  <mergeCells count="7">
    <mergeCell ref="C11:E11"/>
    <mergeCell ref="A13:E13"/>
    <mergeCell ref="A1:F1"/>
    <mergeCell ref="A2:F2"/>
    <mergeCell ref="A3:F3"/>
    <mergeCell ref="A5:E6"/>
    <mergeCell ref="A7:E7"/>
  </mergeCells>
  <printOptions headings="1" gridLines="1"/>
  <pageMargins left="0.7" right="0.7" top="0.75" bottom="0.75" header="0.51180555555555551" footer="0.51180555555555551"/>
  <pageSetup paperSize="9" scale="90" firstPageNumber="0" orientation="portrait" r:id="rId1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2"/>
  <sheetViews>
    <sheetView view="pageBreakPreview" zoomScaleNormal="100" zoomScaleSheetLayoutView="100" workbookViewId="0">
      <selection activeCell="D10" sqref="D10"/>
    </sheetView>
  </sheetViews>
  <sheetFormatPr defaultColWidth="8.875" defaultRowHeight="15.75" x14ac:dyDescent="0.25"/>
  <cols>
    <col min="1" max="1" width="3.75" customWidth="1"/>
    <col min="2" max="2" width="4.25" customWidth="1"/>
    <col min="3" max="3" width="6.125" customWidth="1"/>
    <col min="4" max="4" width="53.875" customWidth="1"/>
    <col min="5" max="5" width="7.125" style="2" customWidth="1"/>
    <col min="6" max="6" width="19.25" customWidth="1"/>
    <col min="7" max="7" width="29.375" style="74" customWidth="1"/>
  </cols>
  <sheetData>
    <row r="1" spans="1:7" s="1" customFormat="1" x14ac:dyDescent="0.25">
      <c r="A1" s="81"/>
      <c r="B1" s="81"/>
      <c r="C1" s="81"/>
      <c r="D1" s="81"/>
      <c r="E1" s="81"/>
      <c r="G1" s="73"/>
    </row>
    <row r="2" spans="1:7" s="2" customFormat="1" x14ac:dyDescent="0.25">
      <c r="A2" s="82" t="s">
        <v>0</v>
      </c>
      <c r="B2" s="82"/>
      <c r="C2" s="82"/>
      <c r="D2" s="82"/>
      <c r="E2" s="82"/>
      <c r="G2" s="74"/>
    </row>
    <row r="3" spans="1:7" s="2" customFormat="1" x14ac:dyDescent="0.25">
      <c r="A3" s="82" t="s">
        <v>123</v>
      </c>
      <c r="B3" s="82"/>
      <c r="C3" s="82"/>
      <c r="D3" s="82"/>
      <c r="E3" s="82"/>
      <c r="G3" s="74"/>
    </row>
    <row r="4" spans="1:7" s="5" customFormat="1" ht="13.9" customHeight="1" x14ac:dyDescent="0.25">
      <c r="A4" s="40"/>
      <c r="B4" s="40"/>
      <c r="C4" s="40"/>
      <c r="D4" s="40"/>
      <c r="E4" s="41"/>
      <c r="G4" s="75"/>
    </row>
    <row r="5" spans="1:7" s="5" customFormat="1" ht="21" customHeight="1" x14ac:dyDescent="0.25">
      <c r="A5" s="83" t="s">
        <v>47</v>
      </c>
      <c r="B5" s="83"/>
      <c r="C5" s="83"/>
      <c r="D5" s="83"/>
      <c r="E5" s="89" t="s">
        <v>112</v>
      </c>
      <c r="F5" s="42" t="s">
        <v>2</v>
      </c>
      <c r="G5" s="75"/>
    </row>
    <row r="6" spans="1:7" s="5" customFormat="1" ht="30.6" customHeight="1" x14ac:dyDescent="0.25">
      <c r="A6" s="83"/>
      <c r="B6" s="83"/>
      <c r="C6" s="83"/>
      <c r="D6" s="83"/>
      <c r="E6" s="89"/>
      <c r="F6" s="79" t="s">
        <v>119</v>
      </c>
      <c r="G6" s="75"/>
    </row>
    <row r="7" spans="1:7" s="5" customFormat="1" ht="31.5" customHeight="1" x14ac:dyDescent="0.25">
      <c r="A7" s="90" t="s">
        <v>23</v>
      </c>
      <c r="B7" s="90"/>
      <c r="C7" s="90"/>
      <c r="D7" s="90"/>
      <c r="E7" s="62">
        <v>23</v>
      </c>
      <c r="F7" s="63">
        <f>SUM(F8+F16+F19+F53)</f>
        <v>135427821.08000001</v>
      </c>
      <c r="G7" s="76"/>
    </row>
    <row r="8" spans="1:7" s="5" customFormat="1" x14ac:dyDescent="0.25">
      <c r="A8" s="43" t="s">
        <v>12</v>
      </c>
      <c r="B8" s="43" t="s">
        <v>13</v>
      </c>
      <c r="C8" s="43"/>
      <c r="D8" s="44"/>
      <c r="E8" s="45"/>
      <c r="F8" s="46">
        <f t="shared" ref="F8" si="0">SUM(F9)</f>
        <v>98909843.600000009</v>
      </c>
      <c r="G8" s="76"/>
    </row>
    <row r="9" spans="1:7" s="2" customFormat="1" x14ac:dyDescent="0.25">
      <c r="A9" s="47"/>
      <c r="B9" s="47" t="s">
        <v>48</v>
      </c>
      <c r="C9" s="47"/>
      <c r="D9" s="21" t="s">
        <v>49</v>
      </c>
      <c r="E9" s="48"/>
      <c r="F9" s="19">
        <f t="shared" ref="F9" si="1">SUM(F10:F15)</f>
        <v>98909843.600000009</v>
      </c>
      <c r="G9" s="77"/>
    </row>
    <row r="10" spans="1:7" s="2" customFormat="1" x14ac:dyDescent="0.25">
      <c r="A10" s="47"/>
      <c r="B10" s="47"/>
      <c r="C10" s="47" t="s">
        <v>50</v>
      </c>
      <c r="D10" s="21" t="s">
        <v>51</v>
      </c>
      <c r="E10" s="48"/>
      <c r="F10" s="32">
        <f>79191996*1.1</f>
        <v>87111195.600000009</v>
      </c>
      <c r="G10" s="77"/>
    </row>
    <row r="11" spans="1:7" s="2" customFormat="1" x14ac:dyDescent="0.25">
      <c r="A11" s="47"/>
      <c r="B11" s="47"/>
      <c r="C11" s="47" t="s">
        <v>115</v>
      </c>
      <c r="D11" s="71"/>
      <c r="E11" s="48"/>
      <c r="F11" s="32">
        <v>5000000</v>
      </c>
      <c r="G11" s="77"/>
    </row>
    <row r="12" spans="1:7" s="2" customFormat="1" x14ac:dyDescent="0.25">
      <c r="A12" s="47"/>
      <c r="B12" s="47"/>
      <c r="C12" s="47" t="s">
        <v>113</v>
      </c>
      <c r="D12" s="21" t="s">
        <v>114</v>
      </c>
      <c r="E12" s="48"/>
      <c r="F12" s="32">
        <f>719550+477400</f>
        <v>1196950</v>
      </c>
      <c r="G12" s="77"/>
    </row>
    <row r="13" spans="1:7" s="2" customFormat="1" x14ac:dyDescent="0.25">
      <c r="A13" s="47"/>
      <c r="B13" s="47"/>
      <c r="C13" s="47" t="s">
        <v>52</v>
      </c>
      <c r="D13" s="21" t="s">
        <v>53</v>
      </c>
      <c r="E13" s="48"/>
      <c r="F13" s="19">
        <v>3471698</v>
      </c>
      <c r="G13" s="77"/>
    </row>
    <row r="14" spans="1:7" s="2" customFormat="1" x14ac:dyDescent="0.25">
      <c r="A14" s="47"/>
      <c r="B14" s="47"/>
      <c r="C14" s="47" t="s">
        <v>54</v>
      </c>
      <c r="D14" s="21" t="s">
        <v>55</v>
      </c>
      <c r="E14" s="48"/>
      <c r="F14" s="32">
        <v>1230000</v>
      </c>
      <c r="G14" s="77"/>
    </row>
    <row r="15" spans="1:7" s="2" customFormat="1" x14ac:dyDescent="0.25">
      <c r="A15" s="47"/>
      <c r="B15" s="47"/>
      <c r="C15" s="47" t="s">
        <v>56</v>
      </c>
      <c r="D15" s="21" t="s">
        <v>57</v>
      </c>
      <c r="E15" s="48"/>
      <c r="F15" s="31">
        <f>750000+48000+102000</f>
        <v>900000</v>
      </c>
      <c r="G15" s="77"/>
    </row>
    <row r="16" spans="1:7" s="5" customFormat="1" ht="18" customHeight="1" x14ac:dyDescent="0.25">
      <c r="A16" s="43" t="s">
        <v>14</v>
      </c>
      <c r="B16" s="43" t="s">
        <v>15</v>
      </c>
      <c r="D16" s="26"/>
      <c r="E16" s="26"/>
      <c r="F16" s="46">
        <f t="shared" ref="F16" si="2">SUM(F17:F18)</f>
        <v>17614727.48</v>
      </c>
      <c r="G16" s="76"/>
    </row>
    <row r="17" spans="1:7" s="2" customFormat="1" x14ac:dyDescent="0.25">
      <c r="A17" s="47"/>
      <c r="B17" s="47"/>
      <c r="C17" s="2" t="s">
        <v>58</v>
      </c>
      <c r="D17" s="49"/>
      <c r="E17" s="49"/>
      <c r="F17" s="32">
        <f>(F10+F11+F12+F15)*0.175+607547</f>
        <v>17093972.48</v>
      </c>
      <c r="G17" s="77"/>
    </row>
    <row r="18" spans="1:7" s="2" customFormat="1" x14ac:dyDescent="0.25">
      <c r="A18" s="47"/>
      <c r="B18" s="47"/>
      <c r="C18" s="2" t="s">
        <v>59</v>
      </c>
      <c r="D18" s="49"/>
      <c r="E18" s="49"/>
      <c r="F18" s="32">
        <v>520755</v>
      </c>
      <c r="G18" s="77"/>
    </row>
    <row r="19" spans="1:7" s="5" customFormat="1" x14ac:dyDescent="0.25">
      <c r="A19" s="43" t="s">
        <v>16</v>
      </c>
      <c r="B19" s="43" t="s">
        <v>17</v>
      </c>
      <c r="C19" s="43"/>
      <c r="D19" s="44"/>
      <c r="E19" s="45"/>
      <c r="F19" s="46">
        <f>SUM(F20+F27+F33+F48+F50)</f>
        <v>16503250</v>
      </c>
      <c r="G19" s="76"/>
    </row>
    <row r="20" spans="1:7" s="2" customFormat="1" x14ac:dyDescent="0.25">
      <c r="A20" s="47"/>
      <c r="B20" s="47" t="s">
        <v>60</v>
      </c>
      <c r="C20" s="47"/>
      <c r="D20" s="21" t="s">
        <v>61</v>
      </c>
      <c r="E20" s="48"/>
      <c r="F20" s="19">
        <f t="shared" ref="F20" si="3">SUM(F21+F23)</f>
        <v>2250000</v>
      </c>
      <c r="G20" s="77"/>
    </row>
    <row r="21" spans="1:7" s="2" customFormat="1" x14ac:dyDescent="0.25">
      <c r="A21" s="47"/>
      <c r="B21" s="47"/>
      <c r="C21" s="2" t="s">
        <v>62</v>
      </c>
      <c r="D21" s="21" t="s">
        <v>63</v>
      </c>
      <c r="E21" s="50"/>
      <c r="F21" s="19">
        <f>F22</f>
        <v>400000</v>
      </c>
      <c r="G21" s="77"/>
    </row>
    <row r="22" spans="1:7" s="2" customFormat="1" x14ac:dyDescent="0.25">
      <c r="A22" s="47"/>
      <c r="B22" s="47"/>
      <c r="D22" s="21" t="s">
        <v>64</v>
      </c>
      <c r="E22" s="50"/>
      <c r="F22" s="32">
        <v>400000</v>
      </c>
      <c r="G22" s="77"/>
    </row>
    <row r="23" spans="1:7" s="2" customFormat="1" x14ac:dyDescent="0.25">
      <c r="A23" s="47"/>
      <c r="B23" s="47"/>
      <c r="C23" s="2" t="s">
        <v>65</v>
      </c>
      <c r="D23" s="21" t="s">
        <v>66</v>
      </c>
      <c r="E23" s="50"/>
      <c r="F23" s="19">
        <f t="shared" ref="F23" si="4">SUM(F24:F26)</f>
        <v>1850000</v>
      </c>
      <c r="G23" s="77"/>
    </row>
    <row r="24" spans="1:7" s="2" customFormat="1" x14ac:dyDescent="0.25">
      <c r="A24" s="47"/>
      <c r="B24" s="47"/>
      <c r="D24" s="21" t="s">
        <v>67</v>
      </c>
      <c r="E24" s="50"/>
      <c r="F24" s="32">
        <v>1300000</v>
      </c>
      <c r="G24" s="77"/>
    </row>
    <row r="25" spans="1:7" s="2" customFormat="1" x14ac:dyDescent="0.25">
      <c r="A25" s="47"/>
      <c r="B25" s="47"/>
      <c r="D25" s="21" t="s">
        <v>68</v>
      </c>
      <c r="E25" s="50"/>
      <c r="F25" s="32">
        <v>300000</v>
      </c>
      <c r="G25" s="77"/>
    </row>
    <row r="26" spans="1:7" s="2" customFormat="1" x14ac:dyDescent="0.25">
      <c r="A26" s="47"/>
      <c r="B26" s="47"/>
      <c r="D26" s="21" t="s">
        <v>69</v>
      </c>
      <c r="E26" s="50"/>
      <c r="F26" s="32">
        <v>250000</v>
      </c>
      <c r="G26" s="77"/>
    </row>
    <row r="27" spans="1:7" s="2" customFormat="1" x14ac:dyDescent="0.25">
      <c r="A27" s="47"/>
      <c r="B27" s="47" t="s">
        <v>70</v>
      </c>
      <c r="C27" s="51"/>
      <c r="D27" s="21" t="s">
        <v>71</v>
      </c>
      <c r="E27" s="52"/>
      <c r="F27" s="19">
        <f t="shared" ref="F27" si="5">SUM(F28+F32)</f>
        <v>1455000</v>
      </c>
      <c r="G27" s="77"/>
    </row>
    <row r="28" spans="1:7" s="2" customFormat="1" x14ac:dyDescent="0.25">
      <c r="A28" s="47"/>
      <c r="B28" s="47"/>
      <c r="C28" s="47" t="s">
        <v>72</v>
      </c>
      <c r="D28" s="21" t="s">
        <v>73</v>
      </c>
      <c r="E28" s="48"/>
      <c r="F28" s="19">
        <f t="shared" ref="F28" si="6">SUM(F29:F31)</f>
        <v>1325000</v>
      </c>
      <c r="G28" s="77"/>
    </row>
    <row r="29" spans="1:7" s="2" customFormat="1" x14ac:dyDescent="0.25">
      <c r="A29" s="47"/>
      <c r="B29" s="47"/>
      <c r="C29" s="47"/>
      <c r="D29" s="21" t="s">
        <v>74</v>
      </c>
      <c r="E29" s="48"/>
      <c r="F29" s="32">
        <v>85000</v>
      </c>
      <c r="G29" s="77"/>
    </row>
    <row r="30" spans="1:7" s="2" customFormat="1" x14ac:dyDescent="0.25">
      <c r="A30" s="47"/>
      <c r="B30" s="47"/>
      <c r="C30" s="47"/>
      <c r="D30" s="21" t="s">
        <v>75</v>
      </c>
      <c r="E30" s="48"/>
      <c r="F30" s="31">
        <f t="shared" ref="F30" si="7">1200000</f>
        <v>1200000</v>
      </c>
      <c r="G30" s="77"/>
    </row>
    <row r="31" spans="1:7" s="2" customFormat="1" x14ac:dyDescent="0.25">
      <c r="A31" s="47"/>
      <c r="B31" s="47"/>
      <c r="C31" s="47"/>
      <c r="D31" s="21" t="s">
        <v>76</v>
      </c>
      <c r="E31" s="48"/>
      <c r="F31" s="32">
        <v>40000</v>
      </c>
      <c r="G31" s="77"/>
    </row>
    <row r="32" spans="1:7" s="2" customFormat="1" x14ac:dyDescent="0.25">
      <c r="A32" s="47"/>
      <c r="B32" s="47"/>
      <c r="C32" s="47" t="s">
        <v>77</v>
      </c>
      <c r="D32" s="21" t="s">
        <v>78</v>
      </c>
      <c r="E32" s="52"/>
      <c r="F32" s="32">
        <v>130000</v>
      </c>
      <c r="G32" s="77"/>
    </row>
    <row r="33" spans="1:7" s="2" customFormat="1" x14ac:dyDescent="0.25">
      <c r="A33" s="47"/>
      <c r="B33" s="47" t="s">
        <v>79</v>
      </c>
      <c r="C33" s="51"/>
      <c r="D33" s="21" t="s">
        <v>80</v>
      </c>
      <c r="E33" s="52"/>
      <c r="F33" s="19">
        <f t="shared" ref="F33" si="8">SUM(F34+F35+F37+F38+F36)</f>
        <v>10597250</v>
      </c>
      <c r="G33" s="77"/>
    </row>
    <row r="34" spans="1:7" s="2" customFormat="1" ht="16.149999999999999" customHeight="1" x14ac:dyDescent="0.25">
      <c r="A34" s="47"/>
      <c r="B34" s="47"/>
      <c r="C34" s="2" t="s">
        <v>81</v>
      </c>
      <c r="D34" s="21" t="s">
        <v>82</v>
      </c>
      <c r="E34" s="50"/>
      <c r="F34" s="19">
        <v>600000</v>
      </c>
      <c r="G34" s="77"/>
    </row>
    <row r="35" spans="1:7" s="2" customFormat="1" x14ac:dyDescent="0.25">
      <c r="A35" s="47"/>
      <c r="B35" s="47"/>
      <c r="C35" s="2" t="s">
        <v>83</v>
      </c>
      <c r="D35" s="21" t="s">
        <v>84</v>
      </c>
      <c r="E35" s="50"/>
      <c r="F35" s="19">
        <v>200000</v>
      </c>
      <c r="G35" s="77"/>
    </row>
    <row r="36" spans="1:7" s="2" customFormat="1" x14ac:dyDescent="0.25">
      <c r="A36" s="47"/>
      <c r="B36" s="47"/>
      <c r="C36" s="2" t="s">
        <v>85</v>
      </c>
      <c r="D36" s="21" t="s">
        <v>86</v>
      </c>
      <c r="E36" s="50"/>
      <c r="F36" s="19">
        <v>200000</v>
      </c>
      <c r="G36" s="77"/>
    </row>
    <row r="37" spans="1:7" s="2" customFormat="1" x14ac:dyDescent="0.25">
      <c r="A37" s="47"/>
      <c r="B37" s="47"/>
      <c r="C37" s="2" t="s">
        <v>87</v>
      </c>
      <c r="D37" s="21" t="s">
        <v>88</v>
      </c>
      <c r="E37" s="50"/>
      <c r="F37" s="19">
        <v>1800000</v>
      </c>
      <c r="G37" s="77"/>
    </row>
    <row r="38" spans="1:7" s="2" customFormat="1" x14ac:dyDescent="0.25">
      <c r="A38" s="47"/>
      <c r="B38" s="47"/>
      <c r="C38" s="2" t="s">
        <v>89</v>
      </c>
      <c r="D38" s="21" t="s">
        <v>90</v>
      </c>
      <c r="E38" s="50"/>
      <c r="F38" s="19">
        <f>SUM(F39:F47)</f>
        <v>7797250</v>
      </c>
      <c r="G38" s="77"/>
    </row>
    <row r="39" spans="1:7" s="2" customFormat="1" x14ac:dyDescent="0.25">
      <c r="A39" s="47"/>
      <c r="B39" s="47"/>
      <c r="D39" s="71" t="s">
        <v>107</v>
      </c>
      <c r="E39" s="50"/>
      <c r="F39" s="19">
        <f>165000+400000</f>
        <v>565000</v>
      </c>
      <c r="G39" s="77"/>
    </row>
    <row r="40" spans="1:7" s="2" customFormat="1" x14ac:dyDescent="0.25">
      <c r="A40" s="47"/>
      <c r="B40" s="47"/>
      <c r="D40" s="21" t="s">
        <v>118</v>
      </c>
      <c r="E40" s="50"/>
      <c r="F40" s="19">
        <v>4300000</v>
      </c>
      <c r="G40" s="77"/>
    </row>
    <row r="41" spans="1:7" s="2" customFormat="1" x14ac:dyDescent="0.25">
      <c r="A41" s="47"/>
      <c r="B41" s="47"/>
      <c r="D41" s="21" t="s">
        <v>116</v>
      </c>
      <c r="E41" s="50"/>
      <c r="F41" s="19">
        <v>400000</v>
      </c>
      <c r="G41" s="77"/>
    </row>
    <row r="42" spans="1:7" s="2" customFormat="1" x14ac:dyDescent="0.25">
      <c r="A42" s="47"/>
      <c r="B42" s="47"/>
      <c r="D42" s="21" t="s">
        <v>117</v>
      </c>
      <c r="E42" s="50"/>
      <c r="F42" s="19">
        <v>800000</v>
      </c>
      <c r="G42" s="77"/>
    </row>
    <row r="43" spans="1:7" s="2" customFormat="1" x14ac:dyDescent="0.25">
      <c r="A43" s="47"/>
      <c r="B43" s="47"/>
      <c r="D43" s="71" t="s">
        <v>110</v>
      </c>
      <c r="E43" s="50"/>
      <c r="F43" s="19">
        <f>75000*4</f>
        <v>300000</v>
      </c>
      <c r="G43" s="77"/>
    </row>
    <row r="44" spans="1:7" s="2" customFormat="1" x14ac:dyDescent="0.25">
      <c r="A44" s="47"/>
      <c r="B44" s="47"/>
      <c r="D44" s="71" t="s">
        <v>122</v>
      </c>
      <c r="E44" s="50"/>
      <c r="F44" s="19">
        <f>90000*4</f>
        <v>360000</v>
      </c>
      <c r="G44" s="77"/>
    </row>
    <row r="45" spans="1:7" s="2" customFormat="1" x14ac:dyDescent="0.25">
      <c r="A45" s="47"/>
      <c r="B45" s="47"/>
      <c r="D45" s="72" t="s">
        <v>111</v>
      </c>
      <c r="E45" s="50"/>
      <c r="F45" s="19">
        <f>50000+170000</f>
        <v>220000</v>
      </c>
      <c r="G45" s="77"/>
    </row>
    <row r="46" spans="1:7" s="2" customFormat="1" x14ac:dyDescent="0.25">
      <c r="A46" s="47"/>
      <c r="B46" s="47"/>
      <c r="D46" s="72" t="s">
        <v>109</v>
      </c>
      <c r="E46" s="50"/>
      <c r="F46" s="19">
        <f>34000+450000+193250</f>
        <v>677250</v>
      </c>
      <c r="G46" s="77"/>
    </row>
    <row r="47" spans="1:7" s="2" customFormat="1" x14ac:dyDescent="0.25">
      <c r="A47" s="47"/>
      <c r="B47" s="47"/>
      <c r="D47" s="72" t="s">
        <v>108</v>
      </c>
      <c r="E47" s="50"/>
      <c r="F47" s="19">
        <v>175000</v>
      </c>
      <c r="G47" s="77"/>
    </row>
    <row r="48" spans="1:7" s="2" customFormat="1" x14ac:dyDescent="0.25">
      <c r="A48" s="47"/>
      <c r="B48" s="47" t="s">
        <v>91</v>
      </c>
      <c r="D48" s="21" t="s">
        <v>92</v>
      </c>
      <c r="E48" s="50"/>
      <c r="F48" s="19">
        <f t="shared" ref="F48" si="9">SUM(F49)</f>
        <v>700000</v>
      </c>
      <c r="G48" s="77"/>
    </row>
    <row r="49" spans="1:7" s="2" customFormat="1" x14ac:dyDescent="0.25">
      <c r="A49" s="47"/>
      <c r="B49" s="47"/>
      <c r="C49" s="2" t="s">
        <v>93</v>
      </c>
      <c r="D49" s="21" t="s">
        <v>94</v>
      </c>
      <c r="E49" s="50"/>
      <c r="F49" s="19">
        <v>700000</v>
      </c>
      <c r="G49" s="77"/>
    </row>
    <row r="50" spans="1:7" s="2" customFormat="1" x14ac:dyDescent="0.25">
      <c r="A50" s="47"/>
      <c r="B50" s="47" t="s">
        <v>95</v>
      </c>
      <c r="D50" s="21" t="s">
        <v>96</v>
      </c>
      <c r="E50" s="50"/>
      <c r="F50" s="19">
        <f t="shared" ref="F50" si="10">SUM(F51:F52)</f>
        <v>1501000</v>
      </c>
      <c r="G50" s="77"/>
    </row>
    <row r="51" spans="1:7" s="2" customFormat="1" x14ac:dyDescent="0.25">
      <c r="A51" s="47"/>
      <c r="B51" s="47"/>
      <c r="C51" s="2" t="s">
        <v>97</v>
      </c>
      <c r="D51" s="21" t="s">
        <v>98</v>
      </c>
      <c r="E51" s="50"/>
      <c r="F51" s="19">
        <v>1500000</v>
      </c>
      <c r="G51" s="78"/>
    </row>
    <row r="52" spans="1:7" s="2" customFormat="1" x14ac:dyDescent="0.25">
      <c r="A52" s="47"/>
      <c r="B52" s="47"/>
      <c r="C52" s="2" t="s">
        <v>99</v>
      </c>
      <c r="D52" s="21" t="s">
        <v>100</v>
      </c>
      <c r="E52" s="50"/>
      <c r="F52" s="19">
        <v>1000</v>
      </c>
      <c r="G52" s="77"/>
    </row>
    <row r="53" spans="1:7" s="2" customFormat="1" x14ac:dyDescent="0.25">
      <c r="A53" s="43" t="s">
        <v>18</v>
      </c>
      <c r="B53" s="88" t="s">
        <v>19</v>
      </c>
      <c r="C53" s="88"/>
      <c r="D53" s="88"/>
      <c r="E53" s="50"/>
      <c r="F53" s="19">
        <f t="shared" ref="F53" si="11">SUM(F54)</f>
        <v>2400000</v>
      </c>
      <c r="G53" s="77"/>
    </row>
    <row r="54" spans="1:7" s="2" customFormat="1" x14ac:dyDescent="0.25">
      <c r="A54" s="47"/>
      <c r="B54" s="47"/>
      <c r="C54" s="2" t="s">
        <v>101</v>
      </c>
      <c r="D54" s="21" t="s">
        <v>102</v>
      </c>
      <c r="E54" s="50"/>
      <c r="F54" s="19">
        <v>2400000</v>
      </c>
      <c r="G54" s="77"/>
    </row>
    <row r="55" spans="1:7" s="2" customFormat="1" ht="16.899999999999999" customHeight="1" x14ac:dyDescent="0.25">
      <c r="A55" s="64" t="s">
        <v>103</v>
      </c>
      <c r="B55" s="64"/>
      <c r="C55" s="64"/>
      <c r="D55" s="65"/>
      <c r="E55" s="66"/>
      <c r="F55" s="67">
        <f>F7</f>
        <v>135427821.08000001</v>
      </c>
      <c r="G55" s="77"/>
    </row>
    <row r="56" spans="1:7" s="2" customFormat="1" x14ac:dyDescent="0.25">
      <c r="A56" s="34" t="s">
        <v>12</v>
      </c>
      <c r="B56" s="33" t="s">
        <v>13</v>
      </c>
      <c r="C56" s="33"/>
      <c r="D56" s="33"/>
      <c r="E56" s="33"/>
      <c r="F56" s="24">
        <f>F8</f>
        <v>98909843.600000009</v>
      </c>
      <c r="G56" s="77"/>
    </row>
    <row r="57" spans="1:7" s="2" customFormat="1" x14ac:dyDescent="0.25">
      <c r="A57" s="34" t="s">
        <v>14</v>
      </c>
      <c r="B57" s="38" t="s">
        <v>15</v>
      </c>
      <c r="C57" s="38"/>
      <c r="D57" s="38"/>
      <c r="E57" s="38"/>
      <c r="F57" s="24">
        <f>F16</f>
        <v>17614727.48</v>
      </c>
      <c r="G57" s="77"/>
    </row>
    <row r="58" spans="1:7" s="2" customFormat="1" x14ac:dyDescent="0.25">
      <c r="A58" s="34" t="s">
        <v>16</v>
      </c>
      <c r="B58" s="38" t="s">
        <v>17</v>
      </c>
      <c r="C58" s="38"/>
      <c r="D58" s="38"/>
      <c r="E58" s="38"/>
      <c r="F58" s="24">
        <f>F19</f>
        <v>16503250</v>
      </c>
      <c r="G58" s="77"/>
    </row>
    <row r="59" spans="1:7" s="2" customFormat="1" x14ac:dyDescent="0.25">
      <c r="A59" s="34" t="s">
        <v>18</v>
      </c>
      <c r="B59" s="38" t="s">
        <v>104</v>
      </c>
      <c r="C59" s="38"/>
      <c r="D59" s="38"/>
      <c r="E59" s="38"/>
      <c r="F59" s="24">
        <f>F53</f>
        <v>2400000</v>
      </c>
      <c r="G59" s="77"/>
    </row>
    <row r="60" spans="1:7" s="5" customFormat="1" ht="20.45" customHeight="1" x14ac:dyDescent="0.25">
      <c r="A60" s="59" t="s">
        <v>105</v>
      </c>
      <c r="B60" s="57"/>
      <c r="C60" s="57"/>
      <c r="D60" s="57"/>
      <c r="E60" s="57"/>
      <c r="F60" s="68">
        <f t="shared" ref="F60" si="12">SUM(F56:F59)</f>
        <v>135427821.08000001</v>
      </c>
      <c r="G60" s="76"/>
    </row>
    <row r="61" spans="1:7" s="2" customFormat="1" x14ac:dyDescent="0.25">
      <c r="A61" s="47"/>
      <c r="B61" s="53" t="s">
        <v>106</v>
      </c>
      <c r="C61" s="53"/>
      <c r="D61" s="54"/>
      <c r="E61" s="55">
        <v>23</v>
      </c>
      <c r="G61" s="74"/>
    </row>
    <row r="62" spans="1:7" s="2" customFormat="1" x14ac:dyDescent="0.25">
      <c r="G62" s="74"/>
    </row>
  </sheetData>
  <sheetProtection selectLockedCells="1" selectUnlockedCells="1"/>
  <mergeCells count="7">
    <mergeCell ref="B53:D53"/>
    <mergeCell ref="A1:E1"/>
    <mergeCell ref="A2:E2"/>
    <mergeCell ref="A3:E3"/>
    <mergeCell ref="A5:D6"/>
    <mergeCell ref="E5:E6"/>
    <mergeCell ref="A7:D7"/>
  </mergeCells>
  <printOptions headings="1" gridLines="1"/>
  <pageMargins left="0.70866141732283461" right="0.70866141732283461" top="0.55118110236220474" bottom="0.55118110236220474" header="0.31496062992125984" footer="0.31496062992125984"/>
  <pageSetup paperSize="9" scale="75" firstPageNumber="0" orientation="portrait" r:id="rId1"/>
  <headerFooter alignWithMargins="0"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Mérleg</vt:lpstr>
      <vt:lpstr>Bevételek</vt:lpstr>
      <vt:lpstr>Kiadások</vt:lpstr>
      <vt:lpstr>Kiadások!Nyomtatási_cím</vt:lpstr>
      <vt:lpstr>Bevételek!Nyomtatási_terület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Eszter</cp:lastModifiedBy>
  <cp:lastPrinted>2019-12-06T11:22:00Z</cp:lastPrinted>
  <dcterms:created xsi:type="dcterms:W3CDTF">2019-09-05T06:28:05Z</dcterms:created>
  <dcterms:modified xsi:type="dcterms:W3CDTF">2019-12-06T11:22:18Z</dcterms:modified>
</cp:coreProperties>
</file>