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ocuments\MUNKAÜGYEK\Közös hivatal\2021. 2 sz mód\"/>
    </mc:Choice>
  </mc:AlternateContent>
  <xr:revisionPtr revIDLastSave="0" documentId="13_ncr:1_{B2B16BDA-EDB6-495F-98DF-3362EA20DCAB}" xr6:coauthVersionLast="47" xr6:coauthVersionMax="47" xr10:uidLastSave="{00000000-0000-0000-0000-000000000000}"/>
  <bookViews>
    <workbookView xWindow="10440" yWindow="0" windowWidth="12600" windowHeight="12360" tabRatio="500" activeTab="2" xr2:uid="{00000000-000D-0000-FFFF-FFFF00000000}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Kiadások!$1:$6</definedName>
    <definedName name="_xlnm.Print_Area" localSheetId="1">Bevételek!$A$1:$G$31</definedName>
    <definedName name="_xlnm.Print_Area" localSheetId="2">Kiadások!$A$1:$G$69</definedName>
    <definedName name="_xlnm.Print_Area" localSheetId="0">Mérleg!$A$1:$E$20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G67" i="3"/>
  <c r="F67" i="3"/>
  <c r="G55" i="3"/>
  <c r="G16" i="3" l="1"/>
  <c r="G9" i="3" l="1"/>
  <c r="G8" i="3" s="1"/>
  <c r="G23" i="3"/>
  <c r="G20" i="3"/>
  <c r="G18" i="3" s="1"/>
  <c r="G64" i="3" s="1"/>
  <c r="E14" i="1" s="1"/>
  <c r="G25" i="3"/>
  <c r="G22" i="3" s="1"/>
  <c r="G32" i="3"/>
  <c r="G30" i="3" s="1"/>
  <c r="G29" i="3" s="1"/>
  <c r="G44" i="3"/>
  <c r="G45" i="3"/>
  <c r="G50" i="3"/>
  <c r="G52" i="3"/>
  <c r="G59" i="3"/>
  <c r="G58" i="3" s="1"/>
  <c r="G8" i="2"/>
  <c r="G10" i="2"/>
  <c r="G29" i="2" s="1"/>
  <c r="E9" i="1" s="1"/>
  <c r="G17" i="2"/>
  <c r="G15" i="2" s="1"/>
  <c r="G14" i="2" s="1"/>
  <c r="G39" i="3" l="1"/>
  <c r="G35" i="3" s="1"/>
  <c r="G21" i="3" s="1"/>
  <c r="G65" i="3" s="1"/>
  <c r="G66" i="3"/>
  <c r="E16" i="1" s="1"/>
  <c r="G63" i="3"/>
  <c r="G13" i="2"/>
  <c r="G30" i="2"/>
  <c r="E10" i="1" s="1"/>
  <c r="G7" i="2"/>
  <c r="G28" i="2"/>
  <c r="E15" i="1" l="1"/>
  <c r="E12" i="1" s="1"/>
  <c r="E18" i="1" s="1"/>
  <c r="G68" i="3"/>
  <c r="G7" i="3"/>
  <c r="G62" i="3" s="1"/>
  <c r="G27" i="2"/>
  <c r="E13" i="1"/>
  <c r="G31" i="2"/>
  <c r="E8" i="1"/>
  <c r="E7" i="1" s="1"/>
  <c r="E11" i="1" s="1"/>
  <c r="F45" i="3" l="1"/>
  <c r="F44" i="3"/>
  <c r="F16" i="2"/>
  <c r="F14" i="3"/>
  <c r="F20" i="3"/>
  <c r="F39" i="3" l="1"/>
  <c r="F35" i="3" s="1"/>
  <c r="F59" i="3"/>
  <c r="F66" i="3" s="1"/>
  <c r="D16" i="1" s="1"/>
  <c r="F52" i="3"/>
  <c r="F50" i="3"/>
  <c r="F32" i="3"/>
  <c r="F30" i="3" s="1"/>
  <c r="F29" i="3" s="1"/>
  <c r="F25" i="3"/>
  <c r="F23" i="3"/>
  <c r="F16" i="3"/>
  <c r="F19" i="3" s="1"/>
  <c r="F18" i="3" l="1"/>
  <c r="F64" i="3" s="1"/>
  <c r="D14" i="1" s="1"/>
  <c r="F22" i="3"/>
  <c r="F21" i="3" s="1"/>
  <c r="F65" i="3" s="1"/>
  <c r="D15" i="1" s="1"/>
  <c r="F9" i="3"/>
  <c r="F8" i="3" s="1"/>
  <c r="F58" i="3"/>
  <c r="F63" i="3" l="1"/>
  <c r="F7" i="3"/>
  <c r="F62" i="3" s="1"/>
  <c r="F68" i="3" l="1"/>
  <c r="D13" i="1"/>
  <c r="F17" i="2"/>
  <c r="F15" i="2" s="1"/>
  <c r="D12" i="1" l="1"/>
  <c r="D18" i="1" s="1"/>
  <c r="F9" i="2" l="1"/>
  <c r="F8" i="2" l="1"/>
  <c r="F28" i="2" s="1"/>
  <c r="D8" i="1" s="1"/>
  <c r="F10" i="2"/>
  <c r="F29" i="2" s="1"/>
  <c r="D9" i="1" s="1"/>
  <c r="F14" i="2" l="1"/>
  <c r="F30" i="2" s="1"/>
  <c r="F7" i="2"/>
  <c r="F31" i="2" l="1"/>
  <c r="D10" i="1"/>
  <c r="D7" i="1" s="1"/>
  <c r="D11" i="1" s="1"/>
  <c r="F13" i="2"/>
  <c r="F27" i="2" s="1"/>
</calcChain>
</file>

<file path=xl/sharedStrings.xml><?xml version="1.0" encoding="utf-8"?>
<sst xmlns="http://schemas.openxmlformats.org/spreadsheetml/2006/main" count="179" uniqueCount="137">
  <si>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</si>
  <si>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</si>
  <si>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</si>
  <si>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</si>
  <si>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</si>
  <si>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</si>
  <si>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</si>
  <si>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</si>
  <si>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</si>
  <si>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</si>
  <si>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</si>
  <si>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</si>
  <si>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</si>
  <si>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</si>
  <si>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</si>
  <si>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</si>
  <si>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</si>
  <si>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</si>
  <si>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</si>
  <si>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</si>
  <si>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</si>
  <si>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</si>
  <si>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</si>
  <si>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</si>
  <si>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</si>
  <si>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</si>
  <si>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</si>
  <si>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</si>
  <si>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</si>
  <si>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</si>
  <si>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</si>
  <si>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</si>
  <si>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</si>
  <si>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</si>
  <si>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</si>
  <si>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</si>
  <si>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</si>
  <si>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</si>
  <si>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</si>
  <si>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</si>
  <si>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Kékkút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</si>
  <si>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</si>
  <si>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</si>
  <si>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</si>
  <si>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</si>
  <si>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</si>
  <si>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</si>
  <si>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</si>
  <si>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</si>
  <si>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</si>
  <si>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</si>
  <si>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</si>
  <si>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</si>
  <si>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</si>
  <si>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</si>
  <si>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</si>
  <si>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</si>
  <si>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</si>
  <si>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</si>
  <si>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</si>
  <si>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</si>
  <si>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</si>
  <si>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</si>
  <si>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</si>
  <si>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Egyéb információhordozó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</si>
  <si>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</si>
  <si>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</si>
  <si>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</si>
  <si>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</si>
  <si>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</si>
  <si>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</si>
  <si>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</si>
  <si>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</si>
  <si>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</si>
  <si>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</si>
  <si>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</si>
  <si>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</si>
  <si>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</si>
  <si>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</si>
  <si>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</si>
  <si>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</si>
  <si>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</si>
  <si>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</si>
  <si>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</si>
  <si>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</si>
  <si>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</si>
  <si>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Szakmai tevékenységet segítő szolgáltatások (belső ellenőrzés)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</si>
  <si>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</si>
  <si>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</si>
  <si>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</si>
  <si>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</si>
  <si>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</si>
  <si>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</si>
  <si>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</si>
  <si>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</si>
  <si>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</si>
  <si>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</si>
  <si>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</si>
  <si>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</si>
  <si>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</si>
  <si>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</si>
  <si>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</si>
  <si>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</si>
  <si>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</si>
  <si>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</si>
  <si>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</si>
  <si>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 xml:space="preserve"> - Rendszerkövetési szolgáltatás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</si>
  <si>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</si>
  <si>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</si>
  <si>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</si>
  <si>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</si>
  <si>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</si>
  <si>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</si>
  <si>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</si>
  <si>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 xml:space="preserve"> - Adatvédelmi tisztviselői szolgáltatás</t>
  </si>
  <si>
    <t>- Rezsi hozzájárulás Kővágóörs</t>
  </si>
  <si>
    <t>2021 évi BEVÉTELEK részletezése</t>
  </si>
  <si>
    <t>2021 évi KIADÁSOK részletezése</t>
  </si>
  <si>
    <t xml:space="preserve"> - Tulajdoni lapok és térképek</t>
  </si>
  <si>
    <t xml:space="preserve"> - Továbbképzés, szakvizsga</t>
  </si>
  <si>
    <t xml:space="preserve"> - Foglalkozás egészségügy</t>
  </si>
  <si>
    <t xml:space="preserve"> - Zajszint mérés</t>
  </si>
  <si>
    <t>Létszám (fő)</t>
  </si>
  <si>
    <t>Módosított</t>
  </si>
  <si>
    <t>K1104</t>
  </si>
  <si>
    <t>Készenléti, ügyeleti, helyettesítési díj túlóra, túlszolgálat teljesítése</t>
  </si>
  <si>
    <t>K1123</t>
  </si>
  <si>
    <t>Egyéb külső személyi juttatások</t>
  </si>
  <si>
    <t>2021. évi költségvetés ÖSSZEVONT MÉRLEGE</t>
  </si>
  <si>
    <t>K6</t>
  </si>
  <si>
    <t>Beruházások</t>
  </si>
  <si>
    <t>K64</t>
  </si>
  <si>
    <t>K67</t>
  </si>
  <si>
    <t>Beruházási célú előzetesen felszámított áfa</t>
  </si>
  <si>
    <t>Egyéb tárgyi eszközök beszerzése (nyomtató és szerver gép)</t>
  </si>
  <si>
    <t xml:space="preserve">K6 </t>
  </si>
  <si>
    <t>Berhuázások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</si>
</sst>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0.0"/>
    <numFmt numFmtId="166" formatCode="_-* #,##0\ _F_t_-;\-* #,##0\ _F_t_-;_-* &quot;-&quot;??\ _F_t_-;_-@_-"/>
  </numFmts>
  <fonts count="14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color indexed="2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13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3" fontId="3" fillId="0" borderId="2" xfId="0" applyNumberFormat="1" applyFont="1" applyFill="1" applyBorder="1"/>
    <xf numFmtId="0" fontId="4" fillId="0" borderId="3" xfId="0" applyFont="1" applyBorder="1"/>
    <xf numFmtId="3" fontId="4" fillId="0" borderId="4" xfId="0" applyNumberFormat="1" applyFont="1" applyBorder="1"/>
    <xf numFmtId="0" fontId="4" fillId="0" borderId="0" xfId="0" applyFont="1" applyBorder="1"/>
    <xf numFmtId="3" fontId="3" fillId="0" borderId="0" xfId="0" applyNumberFormat="1" applyFont="1"/>
    <xf numFmtId="3" fontId="5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 applyAlignment="1"/>
    <xf numFmtId="3" fontId="4" fillId="0" borderId="2" xfId="0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2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3" fontId="4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8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3" fillId="0" borderId="9" xfId="0" applyNumberFormat="1" applyFont="1" applyFill="1" applyBorder="1"/>
    <xf numFmtId="0" fontId="4" fillId="0" borderId="0" xfId="0" applyFont="1" applyFill="1" applyAlignment="1"/>
    <xf numFmtId="3" fontId="3" fillId="0" borderId="14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2" fontId="8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/>
    <xf numFmtId="0" fontId="4" fillId="2" borderId="11" xfId="0" applyFont="1" applyFill="1" applyBorder="1"/>
    <xf numFmtId="3" fontId="4" fillId="2" borderId="11" xfId="0" applyNumberFormat="1" applyFont="1" applyFill="1" applyBorder="1"/>
    <xf numFmtId="2" fontId="4" fillId="2" borderId="15" xfId="0" applyNumberFormat="1" applyFont="1" applyFill="1" applyBorder="1" applyAlignment="1">
      <alignment wrapText="1"/>
    </xf>
    <xf numFmtId="3" fontId="4" fillId="2" borderId="1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3" fontId="4" fillId="2" borderId="17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4" fontId="7" fillId="0" borderId="0" xfId="1" applyFont="1"/>
    <xf numFmtId="166" fontId="3" fillId="0" borderId="0" xfId="1" applyNumberFormat="1" applyFont="1"/>
    <xf numFmtId="0" fontId="3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/>
    </xf>
    <xf numFmtId="166" fontId="3" fillId="0" borderId="0" xfId="1" applyNumberFormat="1" applyFont="1" applyAlignment="1">
      <alignment horizontal="right"/>
    </xf>
    <xf numFmtId="166" fontId="3" fillId="0" borderId="0" xfId="0" applyNumberFormat="1" applyFont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2" fontId="11" fillId="0" borderId="2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4" fillId="2" borderId="18" xfId="2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left"/>
    </xf>
    <xf numFmtId="0" fontId="4" fillId="2" borderId="6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wrapText="1"/>
    </xf>
    <xf numFmtId="0" fontId="4" fillId="2" borderId="6" xfId="2" applyFont="1" applyFill="1" applyBorder="1" applyAlignment="1">
      <alignment vertical="center" wrapText="1"/>
    </xf>
  </cellXfs>
  <cellStyles count="3">
    <cellStyle name="Ezres" xfId="1" builtinId="3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view="pageBreakPreview" topLeftCell="B7" zoomScaleNormal="110" zoomScaleSheetLayoutView="100" workbookViewId="0">
      <selection activeCell="E19" sqref="E19"/>
    </sheetView>
  </sheetViews>
  <sheetFormatPr defaultColWidth="8.8984375" defaultRowHeight="15.6" x14ac:dyDescent="0.3"/>
  <cols>
    <col min="1" max="1" width="3.3984375" customWidth="1"/>
    <col min="2" max="2" width="4.09765625" customWidth="1"/>
    <col min="3" max="3" width="51.3984375" customWidth="1"/>
    <col min="4" max="4" width="18.796875" customWidth="1"/>
    <col min="5" max="5" width="15.69921875" customWidth="1"/>
  </cols>
  <sheetData>
    <row r="1" spans="1:5" s="1" customFormat="1" x14ac:dyDescent="0.3">
      <c r="A1" s="95"/>
      <c r="B1" s="95"/>
      <c r="C1" s="95"/>
    </row>
    <row r="2" spans="1:5" s="2" customFormat="1" x14ac:dyDescent="0.3">
      <c r="A2" s="97" t="s">
        <v>0</v>
      </c>
      <c r="B2" s="97"/>
      <c r="C2" s="97"/>
      <c r="D2" s="97"/>
      <c r="E2" s="98"/>
    </row>
    <row r="3" spans="1:5" s="2" customFormat="1" ht="21.75" customHeight="1" x14ac:dyDescent="0.3">
      <c r="A3" s="97" t="s">
        <v>128</v>
      </c>
      <c r="B3" s="97"/>
      <c r="C3" s="97"/>
      <c r="D3" s="97"/>
      <c r="E3" s="98"/>
    </row>
    <row r="4" spans="1:5" s="2" customFormat="1" ht="21.75" customHeight="1" x14ac:dyDescent="0.3">
      <c r="A4" s="3"/>
      <c r="B4" s="3"/>
      <c r="C4" s="3"/>
    </row>
    <row r="5" spans="1:5" s="2" customFormat="1" ht="21.75" customHeight="1" x14ac:dyDescent="0.3">
      <c r="A5" s="96" t="s">
        <v>1</v>
      </c>
      <c r="B5" s="96"/>
      <c r="C5" s="96"/>
      <c r="D5" s="76" t="s">
        <v>2</v>
      </c>
      <c r="E5" s="76" t="s">
        <v>2</v>
      </c>
    </row>
    <row r="6" spans="1:5" s="2" customFormat="1" ht="21.75" customHeight="1" x14ac:dyDescent="0.3">
      <c r="A6" s="96"/>
      <c r="B6" s="96"/>
      <c r="C6" s="96"/>
      <c r="D6" s="76" t="s">
        <v>113</v>
      </c>
      <c r="E6" s="76" t="s">
        <v>123</v>
      </c>
    </row>
    <row r="7" spans="1:5" s="2" customFormat="1" ht="30" customHeight="1" x14ac:dyDescent="0.3">
      <c r="A7" s="5"/>
      <c r="B7" s="5" t="s">
        <v>3</v>
      </c>
      <c r="C7" s="5"/>
      <c r="D7" s="6">
        <f>SUM(D8:D10)</f>
        <v>139820500</v>
      </c>
      <c r="E7" s="6">
        <f>SUM(E8:E10)</f>
        <v>144185055</v>
      </c>
    </row>
    <row r="8" spans="1:5" s="2" customFormat="1" ht="18" customHeight="1" x14ac:dyDescent="0.3">
      <c r="A8" s="2" t="s">
        <v>4</v>
      </c>
      <c r="B8" s="2" t="s">
        <v>5</v>
      </c>
      <c r="D8" s="7">
        <f>Bevételek!F28</f>
        <v>2500000</v>
      </c>
      <c r="E8" s="7">
        <f>Bevételek!G28</f>
        <v>2621052</v>
      </c>
    </row>
    <row r="9" spans="1:5" s="2" customFormat="1" ht="16.5" customHeight="1" x14ac:dyDescent="0.3">
      <c r="A9" s="2" t="s">
        <v>6</v>
      </c>
      <c r="B9" s="2" t="s">
        <v>7</v>
      </c>
      <c r="D9" s="7">
        <f>Bevételek!F29</f>
        <v>100</v>
      </c>
      <c r="E9" s="7">
        <f>Bevételek!G29</f>
        <v>100</v>
      </c>
    </row>
    <row r="10" spans="1:5" s="2" customFormat="1" ht="16.5" customHeight="1" x14ac:dyDescent="0.3">
      <c r="A10" s="2" t="s">
        <v>8</v>
      </c>
      <c r="B10" s="2" t="s">
        <v>9</v>
      </c>
      <c r="D10" s="8">
        <f>Bevételek!F30</f>
        <v>137320400</v>
      </c>
      <c r="E10" s="8">
        <f>Bevételek!G30</f>
        <v>141563903</v>
      </c>
    </row>
    <row r="11" spans="1:5" s="2" customFormat="1" ht="29.25" customHeight="1" x14ac:dyDescent="0.3">
      <c r="A11" s="9" t="s">
        <v>10</v>
      </c>
      <c r="B11" s="9"/>
      <c r="C11" s="9"/>
      <c r="D11" s="10">
        <f>SUM(D7)</f>
        <v>139820500</v>
      </c>
      <c r="E11" s="10">
        <f>SUM(E7)</f>
        <v>144185055</v>
      </c>
    </row>
    <row r="12" spans="1:5" s="2" customFormat="1" ht="36.75" customHeight="1" x14ac:dyDescent="0.3">
      <c r="A12" s="5"/>
      <c r="B12" s="5" t="s">
        <v>11</v>
      </c>
      <c r="C12" s="5"/>
      <c r="D12" s="6">
        <f>SUM(D13:D16)</f>
        <v>139820500</v>
      </c>
      <c r="E12" s="6">
        <f>SUM(E13:E17)</f>
        <v>144185055</v>
      </c>
    </row>
    <row r="13" spans="1:5" s="2" customFormat="1" ht="18" customHeight="1" x14ac:dyDescent="0.3">
      <c r="A13" s="2" t="s">
        <v>12</v>
      </c>
      <c r="B13" s="2" t="s">
        <v>13</v>
      </c>
      <c r="D13" s="7">
        <f>Kiadások!F63</f>
        <v>104060000</v>
      </c>
      <c r="E13" s="7">
        <f>Kiadások!G63</f>
        <v>107823265</v>
      </c>
    </row>
    <row r="14" spans="1:5" s="2" customFormat="1" ht="18" customHeight="1" x14ac:dyDescent="0.3">
      <c r="A14" s="2" t="s">
        <v>14</v>
      </c>
      <c r="B14" s="2" t="s">
        <v>15</v>
      </c>
      <c r="D14" s="8">
        <f>Kiadások!F64</f>
        <v>16019500</v>
      </c>
      <c r="E14" s="8">
        <f>Kiadások!G64</f>
        <v>15690000</v>
      </c>
    </row>
    <row r="15" spans="1:5" s="2" customFormat="1" ht="16.5" customHeight="1" x14ac:dyDescent="0.3">
      <c r="A15" s="2" t="s">
        <v>16</v>
      </c>
      <c r="B15" s="2" t="s">
        <v>17</v>
      </c>
      <c r="D15" s="8">
        <f>Kiadások!F65</f>
        <v>17341000</v>
      </c>
      <c r="E15" s="8">
        <f>Kiadások!G65</f>
        <v>18214590</v>
      </c>
    </row>
    <row r="16" spans="1:5" s="2" customFormat="1" ht="16.5" customHeight="1" x14ac:dyDescent="0.3">
      <c r="A16" s="2" t="s">
        <v>18</v>
      </c>
      <c r="B16" s="94" t="s">
        <v>19</v>
      </c>
      <c r="C16" s="94"/>
      <c r="D16" s="8">
        <f>Kiadások!F66</f>
        <v>2400000</v>
      </c>
      <c r="E16" s="8">
        <f>Kiadások!G66</f>
        <v>2000000</v>
      </c>
    </row>
    <row r="17" spans="1:5" s="2" customFormat="1" ht="16.5" customHeight="1" x14ac:dyDescent="0.3">
      <c r="A17" s="2" t="s">
        <v>135</v>
      </c>
      <c r="B17" s="94" t="s">
        <v>136</v>
      </c>
      <c r="C17" s="94"/>
      <c r="D17" s="8">
        <f>Kiadások!F67</f>
        <v>0</v>
      </c>
      <c r="E17" s="8">
        <f>Kiadások!G67</f>
        <v>457200</v>
      </c>
    </row>
    <row r="18" spans="1:5" s="2" customFormat="1" ht="30.75" customHeight="1" x14ac:dyDescent="0.3">
      <c r="A18" s="9" t="s">
        <v>20</v>
      </c>
      <c r="B18" s="9"/>
      <c r="C18" s="9"/>
      <c r="D18" s="10">
        <f>SUM(D12)</f>
        <v>139820500</v>
      </c>
      <c r="E18" s="10">
        <f>SUM(E12)</f>
        <v>144185055</v>
      </c>
    </row>
    <row r="19" spans="1:5" s="2" customFormat="1" ht="15.75" customHeight="1" x14ac:dyDescent="0.3">
      <c r="A19" s="11"/>
      <c r="B19" s="11"/>
      <c r="C19" s="11"/>
      <c r="D19" s="12"/>
      <c r="E19" s="85"/>
    </row>
    <row r="20" spans="1:5" s="2" customFormat="1" x14ac:dyDescent="0.3">
      <c r="D20" s="13"/>
      <c r="E20" s="86"/>
    </row>
    <row r="21" spans="1:5" s="2" customFormat="1" x14ac:dyDescent="0.3"/>
  </sheetData>
  <sheetProtection selectLockedCells="1" selectUnlockedCells="1"/>
  <mergeCells count="6">
    <mergeCell ref="B17:C17"/>
    <mergeCell ref="A1:C1"/>
    <mergeCell ref="A5:C6"/>
    <mergeCell ref="B16:C16"/>
    <mergeCell ref="A2:E2"/>
    <mergeCell ref="A3:E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83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view="pageBreakPreview" topLeftCell="A10" zoomScale="90" zoomScaleNormal="100" zoomScaleSheetLayoutView="90" workbookViewId="0">
      <selection activeCell="G26" sqref="G26"/>
    </sheetView>
  </sheetViews>
  <sheetFormatPr defaultColWidth="8.8984375" defaultRowHeight="15.6" x14ac:dyDescent="0.3"/>
  <cols>
    <col min="1" max="1" width="4" customWidth="1"/>
    <col min="2" max="2" width="5.59765625" customWidth="1"/>
    <col min="3" max="4" width="6" customWidth="1"/>
    <col min="5" max="5" width="45.3984375" customWidth="1"/>
    <col min="6" max="6" width="18.59765625" style="14" customWidth="1"/>
    <col min="7" max="7" width="16" customWidth="1"/>
    <col min="8" max="8" width="10.3984375" customWidth="1"/>
    <col min="9" max="9" width="8.8984375" customWidth="1"/>
    <col min="10" max="10" width="16.09765625" customWidth="1"/>
  </cols>
  <sheetData>
    <row r="1" spans="1:9" s="2" customFormat="1" ht="21.75" customHeight="1" x14ac:dyDescent="0.3">
      <c r="A1" s="97" t="s">
        <v>0</v>
      </c>
      <c r="B1" s="97"/>
      <c r="C1" s="97"/>
      <c r="D1" s="97"/>
      <c r="E1" s="97"/>
      <c r="F1" s="97"/>
      <c r="G1" s="98"/>
    </row>
    <row r="2" spans="1:9" s="2" customFormat="1" ht="23.25" customHeight="1" x14ac:dyDescent="0.3">
      <c r="A2" s="97" t="s">
        <v>116</v>
      </c>
      <c r="B2" s="97"/>
      <c r="C2" s="97"/>
      <c r="D2" s="97"/>
      <c r="E2" s="97"/>
      <c r="F2" s="97"/>
      <c r="G2" s="98"/>
    </row>
    <row r="3" spans="1:9" s="2" customFormat="1" ht="27" customHeight="1" x14ac:dyDescent="0.3">
      <c r="A3" s="97" t="s">
        <v>21</v>
      </c>
      <c r="B3" s="97"/>
      <c r="C3" s="97"/>
      <c r="D3" s="97"/>
      <c r="E3" s="97"/>
      <c r="F3" s="97"/>
      <c r="G3" s="98"/>
    </row>
    <row r="4" spans="1:9" s="2" customFormat="1" ht="20.25" customHeight="1" x14ac:dyDescent="0.3">
      <c r="A4" s="3"/>
      <c r="B4" s="3"/>
      <c r="C4" s="3"/>
      <c r="D4" s="3"/>
      <c r="E4" s="3"/>
      <c r="F4" s="3"/>
    </row>
    <row r="5" spans="1:9" s="5" customFormat="1" ht="29.25" customHeight="1" x14ac:dyDescent="0.3">
      <c r="A5" s="101" t="s">
        <v>22</v>
      </c>
      <c r="B5" s="101"/>
      <c r="C5" s="101"/>
      <c r="D5" s="101"/>
      <c r="E5" s="101"/>
      <c r="F5" s="4" t="s">
        <v>2</v>
      </c>
      <c r="G5" s="83" t="s">
        <v>2</v>
      </c>
    </row>
    <row r="6" spans="1:9" s="5" customFormat="1" ht="16.5" customHeight="1" x14ac:dyDescent="0.3">
      <c r="A6" s="101"/>
      <c r="B6" s="101"/>
      <c r="C6" s="101"/>
      <c r="D6" s="101"/>
      <c r="E6" s="101"/>
      <c r="F6" s="4" t="s">
        <v>113</v>
      </c>
      <c r="G6" s="83" t="s">
        <v>123</v>
      </c>
    </row>
    <row r="7" spans="1:9" s="5" customFormat="1" ht="34.799999999999997" customHeight="1" x14ac:dyDescent="0.3">
      <c r="A7" s="100" t="s">
        <v>23</v>
      </c>
      <c r="B7" s="100"/>
      <c r="C7" s="100"/>
      <c r="D7" s="100"/>
      <c r="E7" s="100"/>
      <c r="F7" s="69">
        <f>F8+F10</f>
        <v>2500100</v>
      </c>
      <c r="G7" s="69">
        <f>G8+G10</f>
        <v>2621152</v>
      </c>
    </row>
    <row r="8" spans="1:9" s="5" customFormat="1" ht="18" customHeight="1" x14ac:dyDescent="0.3">
      <c r="A8" s="11" t="s">
        <v>4</v>
      </c>
      <c r="B8" s="11" t="s">
        <v>24</v>
      </c>
      <c r="C8" s="11"/>
      <c r="D8" s="11"/>
      <c r="E8" s="15"/>
      <c r="F8" s="16">
        <f>F9</f>
        <v>2500000</v>
      </c>
      <c r="G8" s="16">
        <f>G9</f>
        <v>2621052</v>
      </c>
    </row>
    <row r="9" spans="1:9" s="2" customFormat="1" ht="18" customHeight="1" x14ac:dyDescent="0.3">
      <c r="A9" s="17"/>
      <c r="B9" s="17" t="s">
        <v>25</v>
      </c>
      <c r="C9" s="17" t="s">
        <v>26</v>
      </c>
      <c r="D9" s="17"/>
      <c r="E9" s="18"/>
      <c r="F9" s="19">
        <f>1800000+700000</f>
        <v>2500000</v>
      </c>
      <c r="G9" s="19">
        <v>2621052</v>
      </c>
    </row>
    <row r="10" spans="1:9" s="5" customFormat="1" ht="18" customHeight="1" x14ac:dyDescent="0.3">
      <c r="A10" s="11" t="s">
        <v>6</v>
      </c>
      <c r="B10" s="11" t="s">
        <v>7</v>
      </c>
      <c r="C10" s="11"/>
      <c r="D10" s="11"/>
      <c r="E10" s="15"/>
      <c r="F10" s="20">
        <f>SUM(F11:F12)</f>
        <v>100</v>
      </c>
      <c r="G10" s="20">
        <f>SUM(G11:G12)</f>
        <v>100</v>
      </c>
    </row>
    <row r="11" spans="1:9" s="2" customFormat="1" ht="18" customHeight="1" x14ac:dyDescent="0.3">
      <c r="A11" s="17"/>
      <c r="B11" s="17" t="s">
        <v>27</v>
      </c>
      <c r="C11" s="99" t="s">
        <v>28</v>
      </c>
      <c r="D11" s="99"/>
      <c r="E11" s="99"/>
      <c r="F11" s="19">
        <v>100</v>
      </c>
      <c r="G11" s="19">
        <v>100</v>
      </c>
      <c r="I11" s="12"/>
    </row>
    <row r="12" spans="1:9" s="2" customFormat="1" ht="18" customHeight="1" x14ac:dyDescent="0.3">
      <c r="A12" s="17"/>
      <c r="B12" s="22" t="s">
        <v>29</v>
      </c>
      <c r="C12" s="23" t="s">
        <v>30</v>
      </c>
      <c r="D12" s="23"/>
      <c r="E12" s="21"/>
      <c r="F12" s="19">
        <v>0</v>
      </c>
      <c r="G12" s="19">
        <v>0</v>
      </c>
      <c r="I12" s="12"/>
    </row>
    <row r="13" spans="1:9" s="2" customFormat="1" ht="36" customHeight="1" x14ac:dyDescent="0.3">
      <c r="A13" s="100" t="s">
        <v>31</v>
      </c>
      <c r="B13" s="100"/>
      <c r="C13" s="100"/>
      <c r="D13" s="100"/>
      <c r="E13" s="100"/>
      <c r="F13" s="69">
        <f t="shared" ref="F13:G14" si="0">F14</f>
        <v>137320400</v>
      </c>
      <c r="G13" s="69">
        <f t="shared" si="0"/>
        <v>141563903</v>
      </c>
      <c r="I13" s="12"/>
    </row>
    <row r="14" spans="1:9" s="2" customFormat="1" ht="18" customHeight="1" x14ac:dyDescent="0.3">
      <c r="A14" s="11" t="s">
        <v>8</v>
      </c>
      <c r="B14" s="27" t="s">
        <v>9</v>
      </c>
      <c r="C14" s="11"/>
      <c r="D14" s="11"/>
      <c r="E14" s="15"/>
      <c r="F14" s="28">
        <f t="shared" si="0"/>
        <v>137320400</v>
      </c>
      <c r="G14" s="28">
        <f t="shared" si="0"/>
        <v>141563903</v>
      </c>
      <c r="I14" s="12"/>
    </row>
    <row r="15" spans="1:9" s="2" customFormat="1" ht="18" customHeight="1" x14ac:dyDescent="0.3">
      <c r="A15" s="11"/>
      <c r="B15" s="22" t="s">
        <v>32</v>
      </c>
      <c r="C15" s="17" t="s">
        <v>33</v>
      </c>
      <c r="D15" s="29"/>
      <c r="E15" s="18"/>
      <c r="F15" s="30">
        <f>F16+F17</f>
        <v>137320400</v>
      </c>
      <c r="G15" s="30">
        <f>G16+G17</f>
        <v>141563903</v>
      </c>
      <c r="H15" s="12"/>
      <c r="I15" s="12"/>
    </row>
    <row r="16" spans="1:9" s="2" customFormat="1" ht="18" customHeight="1" x14ac:dyDescent="0.3">
      <c r="A16" s="25"/>
      <c r="B16" s="23"/>
      <c r="C16" s="17" t="s">
        <v>34</v>
      </c>
      <c r="D16" s="11"/>
      <c r="E16" s="26"/>
      <c r="F16" s="31">
        <f>10000000</f>
        <v>10000000</v>
      </c>
      <c r="G16" s="31">
        <v>14243503</v>
      </c>
    </row>
    <row r="17" spans="1:7" s="2" customFormat="1" ht="18" customHeight="1" x14ac:dyDescent="0.3">
      <c r="A17" s="17"/>
      <c r="B17" s="17"/>
      <c r="C17" s="22" t="s">
        <v>35</v>
      </c>
      <c r="D17" s="17" t="s">
        <v>36</v>
      </c>
      <c r="E17" s="18"/>
      <c r="F17" s="32">
        <f>SUM(F18:F26)</f>
        <v>127320400</v>
      </c>
      <c r="G17" s="32">
        <f>SUM(G18:G26)</f>
        <v>127320400</v>
      </c>
    </row>
    <row r="18" spans="1:7" s="2" customFormat="1" ht="18" customHeight="1" x14ac:dyDescent="0.3">
      <c r="A18" s="17"/>
      <c r="B18" s="17"/>
      <c r="C18" s="22"/>
      <c r="D18" s="17"/>
      <c r="E18" s="18" t="s">
        <v>37</v>
      </c>
      <c r="F18" s="32">
        <v>69229266</v>
      </c>
      <c r="G18" s="32">
        <v>69229266</v>
      </c>
    </row>
    <row r="19" spans="1:7" s="2" customFormat="1" ht="18" customHeight="1" x14ac:dyDescent="0.3">
      <c r="A19" s="17"/>
      <c r="B19" s="17"/>
      <c r="C19" s="17"/>
      <c r="D19" s="17"/>
      <c r="E19" s="21" t="s">
        <v>38</v>
      </c>
      <c r="F19" s="32">
        <v>14436737</v>
      </c>
      <c r="G19" s="32">
        <v>14436737</v>
      </c>
    </row>
    <row r="20" spans="1:7" s="2" customFormat="1" ht="18" customHeight="1" x14ac:dyDescent="0.3">
      <c r="A20" s="17"/>
      <c r="B20" s="17"/>
      <c r="C20" s="17"/>
      <c r="D20" s="17"/>
      <c r="E20" s="21" t="s">
        <v>39</v>
      </c>
      <c r="F20" s="32">
        <v>4761255</v>
      </c>
      <c r="G20" s="32">
        <v>4761255</v>
      </c>
    </row>
    <row r="21" spans="1:7" s="2" customFormat="1" ht="18" customHeight="1" x14ac:dyDescent="0.3">
      <c r="A21" s="17"/>
      <c r="B21" s="17"/>
      <c r="C21" s="17"/>
      <c r="D21" s="17"/>
      <c r="E21" s="21" t="s">
        <v>40</v>
      </c>
      <c r="F21" s="32">
        <v>1281141</v>
      </c>
      <c r="G21" s="32">
        <v>1281141</v>
      </c>
    </row>
    <row r="22" spans="1:7" s="2" customFormat="1" ht="18" customHeight="1" x14ac:dyDescent="0.3">
      <c r="A22" s="17"/>
      <c r="B22" s="17"/>
      <c r="C22" s="17"/>
      <c r="D22" s="17"/>
      <c r="E22" s="21" t="s">
        <v>41</v>
      </c>
      <c r="F22" s="32">
        <v>6921985</v>
      </c>
      <c r="G22" s="32">
        <v>6921985</v>
      </c>
    </row>
    <row r="23" spans="1:7" s="2" customFormat="1" ht="18" customHeight="1" x14ac:dyDescent="0.3">
      <c r="A23" s="17"/>
      <c r="B23" s="17"/>
      <c r="C23" s="17"/>
      <c r="D23" s="17"/>
      <c r="E23" s="21" t="s">
        <v>42</v>
      </c>
      <c r="F23" s="32">
        <v>4053759</v>
      </c>
      <c r="G23" s="32">
        <v>4053759</v>
      </c>
    </row>
    <row r="24" spans="1:7" s="2" customFormat="1" ht="18" customHeight="1" x14ac:dyDescent="0.3">
      <c r="A24" s="17"/>
      <c r="B24" s="17"/>
      <c r="C24" s="17"/>
      <c r="D24" s="17"/>
      <c r="E24" s="21" t="s">
        <v>43</v>
      </c>
      <c r="F24" s="32">
        <v>2581403</v>
      </c>
      <c r="G24" s="32">
        <v>2581403</v>
      </c>
    </row>
    <row r="25" spans="1:7" s="2" customFormat="1" ht="18" customHeight="1" x14ac:dyDescent="0.3">
      <c r="A25" s="17"/>
      <c r="B25" s="17"/>
      <c r="C25" s="17"/>
      <c r="D25" s="17"/>
      <c r="E25" s="21" t="s">
        <v>44</v>
      </c>
      <c r="F25" s="32">
        <v>1338505</v>
      </c>
      <c r="G25" s="32">
        <v>1338505</v>
      </c>
    </row>
    <row r="26" spans="1:7" s="2" customFormat="1" ht="18" customHeight="1" x14ac:dyDescent="0.3">
      <c r="A26" s="17"/>
      <c r="B26" s="17"/>
      <c r="C26" s="17"/>
      <c r="D26" s="17"/>
      <c r="E26" s="21" t="s">
        <v>45</v>
      </c>
      <c r="F26" s="32">
        <v>22716349</v>
      </c>
      <c r="G26" s="32">
        <v>22716349</v>
      </c>
    </row>
    <row r="27" spans="1:7" s="2" customFormat="1" ht="20.399999999999999" customHeight="1" x14ac:dyDescent="0.3">
      <c r="A27" s="55" t="s">
        <v>46</v>
      </c>
      <c r="B27" s="56"/>
      <c r="C27" s="56"/>
      <c r="D27" s="56"/>
      <c r="E27" s="57"/>
      <c r="F27" s="68">
        <f>F7+F13</f>
        <v>139820500</v>
      </c>
      <c r="G27" s="68">
        <f>G7+G13</f>
        <v>144185055</v>
      </c>
    </row>
    <row r="28" spans="1:7" s="2" customFormat="1" ht="18" customHeight="1" x14ac:dyDescent="0.3">
      <c r="A28" s="33" t="s">
        <v>4</v>
      </c>
      <c r="B28" s="34" t="s">
        <v>5</v>
      </c>
      <c r="C28" s="33"/>
      <c r="D28" s="35"/>
      <c r="E28" s="36"/>
      <c r="F28" s="37">
        <f>F8</f>
        <v>2500000</v>
      </c>
      <c r="G28" s="37">
        <f>G8</f>
        <v>2621052</v>
      </c>
    </row>
    <row r="29" spans="1:7" s="2" customFormat="1" ht="18" customHeight="1" x14ac:dyDescent="0.3">
      <c r="A29" s="34" t="s">
        <v>6</v>
      </c>
      <c r="B29" s="38" t="s">
        <v>7</v>
      </c>
      <c r="C29" s="38"/>
      <c r="D29" s="38"/>
      <c r="E29" s="38"/>
      <c r="F29" s="37">
        <f>F10</f>
        <v>100</v>
      </c>
      <c r="G29" s="37">
        <f>G10</f>
        <v>100</v>
      </c>
    </row>
    <row r="30" spans="1:7" s="2" customFormat="1" ht="18" customHeight="1" x14ac:dyDescent="0.3">
      <c r="A30" s="34" t="s">
        <v>8</v>
      </c>
      <c r="B30" s="34" t="s">
        <v>9</v>
      </c>
      <c r="C30" s="34"/>
      <c r="D30" s="34"/>
      <c r="E30" s="33"/>
      <c r="F30" s="39">
        <f>F14</f>
        <v>137320400</v>
      </c>
      <c r="G30" s="39">
        <f>G14</f>
        <v>141563903</v>
      </c>
    </row>
    <row r="31" spans="1:7" s="2" customFormat="1" ht="21.6" customHeight="1" x14ac:dyDescent="0.3">
      <c r="A31" s="58" t="s">
        <v>10</v>
      </c>
      <c r="B31" s="59"/>
      <c r="C31" s="59"/>
      <c r="D31" s="59"/>
      <c r="E31" s="59"/>
      <c r="F31" s="60">
        <f>SUM(F28:F30)</f>
        <v>139820500</v>
      </c>
      <c r="G31" s="60">
        <f>SUM(G28:G30)</f>
        <v>144185055</v>
      </c>
    </row>
    <row r="32" spans="1:7" s="2" customFormat="1" ht="18" customHeight="1" x14ac:dyDescent="0.3">
      <c r="A32" s="1"/>
      <c r="B32" s="1"/>
      <c r="C32" s="1"/>
      <c r="D32" s="1"/>
      <c r="E32" s="1"/>
      <c r="F32" s="75"/>
    </row>
    <row r="33" spans="1:6" s="2" customFormat="1" ht="18" customHeight="1" x14ac:dyDescent="0.3">
      <c r="F33" s="3"/>
    </row>
    <row r="34" spans="1:6" s="2" customFormat="1" ht="18" customHeight="1" x14ac:dyDescent="0.3">
      <c r="F34" s="3"/>
    </row>
    <row r="35" spans="1:6" s="2" customFormat="1" ht="18" customHeight="1" x14ac:dyDescent="0.3">
      <c r="A35"/>
      <c r="B35"/>
      <c r="C35"/>
      <c r="D35"/>
      <c r="E35"/>
      <c r="F35" s="14"/>
    </row>
    <row r="36" spans="1:6" s="2" customFormat="1" ht="18" customHeight="1" x14ac:dyDescent="0.3">
      <c r="A36"/>
      <c r="B36"/>
      <c r="C36"/>
      <c r="D36"/>
      <c r="E36"/>
      <c r="F36" s="14"/>
    </row>
    <row r="37" spans="1:6" s="2" customFormat="1" ht="18" customHeight="1" x14ac:dyDescent="0.3">
      <c r="A37"/>
      <c r="B37"/>
      <c r="C37"/>
      <c r="D37"/>
      <c r="E37"/>
      <c r="F37" s="14"/>
    </row>
    <row r="38" spans="1:6" s="2" customFormat="1" ht="18" customHeight="1" x14ac:dyDescent="0.3">
      <c r="A38"/>
      <c r="B38"/>
      <c r="C38"/>
      <c r="D38"/>
      <c r="E38"/>
      <c r="F38" s="14"/>
    </row>
    <row r="39" spans="1:6" s="2" customFormat="1" ht="18" customHeight="1" x14ac:dyDescent="0.3">
      <c r="A39"/>
      <c r="B39"/>
      <c r="C39"/>
      <c r="D39"/>
      <c r="E39"/>
      <c r="F39" s="14"/>
    </row>
    <row r="40" spans="1:6" s="34" customFormat="1" x14ac:dyDescent="0.3">
      <c r="A40"/>
      <c r="B40"/>
      <c r="C40"/>
      <c r="D40"/>
      <c r="E40"/>
      <c r="F40" s="14"/>
    </row>
    <row r="41" spans="1:6" s="1" customFormat="1" x14ac:dyDescent="0.3">
      <c r="A41"/>
      <c r="B41"/>
      <c r="C41"/>
      <c r="D41"/>
      <c r="E41"/>
      <c r="F41" s="14"/>
    </row>
    <row r="42" spans="1:6" s="2" customFormat="1" x14ac:dyDescent="0.3">
      <c r="A42"/>
      <c r="B42"/>
      <c r="C42"/>
      <c r="D42"/>
      <c r="E42"/>
      <c r="F42" s="14"/>
    </row>
    <row r="43" spans="1:6" s="2" customFormat="1" x14ac:dyDescent="0.3">
      <c r="A43"/>
      <c r="B43"/>
      <c r="C43"/>
      <c r="D43"/>
      <c r="E43"/>
      <c r="F43" s="14"/>
    </row>
  </sheetData>
  <sheetProtection selectLockedCells="1" selectUnlockedCells="1"/>
  <mergeCells count="7">
    <mergeCell ref="C11:E11"/>
    <mergeCell ref="A13:E13"/>
    <mergeCell ref="A5:E6"/>
    <mergeCell ref="A7:E7"/>
    <mergeCell ref="A1:G1"/>
    <mergeCell ref="A2:G2"/>
    <mergeCell ref="A3:G3"/>
  </mergeCells>
  <printOptions headings="1" gridLines="1"/>
  <pageMargins left="0.7" right="0.7" top="0.75" bottom="0.75" header="0.51180555555555551" footer="0.51180555555555551"/>
  <pageSetup paperSize="9" scale="78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0"/>
  <sheetViews>
    <sheetView tabSelected="1" view="pageBreakPreview" topLeftCell="A49" zoomScale="90" zoomScaleNormal="100" zoomScaleSheetLayoutView="90" workbookViewId="0">
      <selection activeCell="F15" sqref="F15"/>
    </sheetView>
  </sheetViews>
  <sheetFormatPr defaultColWidth="8.8984375" defaultRowHeight="15.6" x14ac:dyDescent="0.3"/>
  <cols>
    <col min="1" max="1" width="3.69921875" customWidth="1"/>
    <col min="2" max="2" width="4.19921875" customWidth="1"/>
    <col min="3" max="3" width="6.09765625" customWidth="1"/>
    <col min="4" max="4" width="52" customWidth="1"/>
    <col min="5" max="5" width="8.796875" style="2" customWidth="1"/>
    <col min="6" max="6" width="16.8984375" customWidth="1"/>
    <col min="7" max="7" width="15.69921875" style="72" customWidth="1"/>
  </cols>
  <sheetData>
    <row r="1" spans="1:7" s="1" customFormat="1" x14ac:dyDescent="0.3">
      <c r="A1" s="95"/>
      <c r="B1" s="95"/>
      <c r="C1" s="95"/>
      <c r="D1" s="95"/>
      <c r="E1" s="95"/>
      <c r="G1" s="71"/>
    </row>
    <row r="2" spans="1:7" s="2" customFormat="1" x14ac:dyDescent="0.3">
      <c r="A2" s="97" t="s">
        <v>0</v>
      </c>
      <c r="B2" s="97"/>
      <c r="C2" s="97"/>
      <c r="D2" s="97"/>
      <c r="E2" s="97"/>
      <c r="F2" s="98"/>
      <c r="G2" s="98"/>
    </row>
    <row r="3" spans="1:7" s="2" customFormat="1" x14ac:dyDescent="0.3">
      <c r="A3" s="97" t="s">
        <v>117</v>
      </c>
      <c r="B3" s="97"/>
      <c r="C3" s="97"/>
      <c r="D3" s="97"/>
      <c r="E3" s="97"/>
      <c r="F3" s="98"/>
      <c r="G3" s="98"/>
    </row>
    <row r="4" spans="1:7" s="5" customFormat="1" ht="13.8" customHeight="1" x14ac:dyDescent="0.3">
      <c r="A4" s="40"/>
      <c r="B4" s="40"/>
      <c r="C4" s="40"/>
      <c r="D4" s="40"/>
      <c r="E4" s="41"/>
      <c r="G4" s="73"/>
    </row>
    <row r="5" spans="1:7" s="5" customFormat="1" ht="21" customHeight="1" x14ac:dyDescent="0.3">
      <c r="A5" s="103" t="s">
        <v>47</v>
      </c>
      <c r="B5" s="103"/>
      <c r="C5" s="103"/>
      <c r="D5" s="103"/>
      <c r="E5" s="104" t="s">
        <v>122</v>
      </c>
      <c r="F5" s="42" t="s">
        <v>2</v>
      </c>
      <c r="G5" s="42" t="s">
        <v>2</v>
      </c>
    </row>
    <row r="6" spans="1:7" s="5" customFormat="1" ht="24" customHeight="1" x14ac:dyDescent="0.3">
      <c r="A6" s="103"/>
      <c r="B6" s="103"/>
      <c r="C6" s="103"/>
      <c r="D6" s="103"/>
      <c r="E6" s="104"/>
      <c r="F6" s="74" t="s">
        <v>113</v>
      </c>
      <c r="G6" s="74" t="s">
        <v>123</v>
      </c>
    </row>
    <row r="7" spans="1:7" s="5" customFormat="1" ht="31.5" customHeight="1" x14ac:dyDescent="0.3">
      <c r="A7" s="105" t="s">
        <v>23</v>
      </c>
      <c r="B7" s="105"/>
      <c r="C7" s="105"/>
      <c r="D7" s="105"/>
      <c r="E7" s="61">
        <v>23</v>
      </c>
      <c r="F7" s="62">
        <f>SUM(F8+F18+F21+F59)</f>
        <v>139820500</v>
      </c>
      <c r="G7" s="62">
        <f>SUM(G8+G18+G21+G55)</f>
        <v>142185055</v>
      </c>
    </row>
    <row r="8" spans="1:7" s="5" customFormat="1" x14ac:dyDescent="0.3">
      <c r="A8" s="43" t="s">
        <v>12</v>
      </c>
      <c r="B8" s="43" t="s">
        <v>13</v>
      </c>
      <c r="C8" s="43"/>
      <c r="D8" s="79"/>
      <c r="E8" s="44"/>
      <c r="F8" s="45">
        <f t="shared" ref="F8" si="0">SUM(F9)</f>
        <v>104060000</v>
      </c>
      <c r="G8" s="45">
        <f>SUM(G9)</f>
        <v>107823265</v>
      </c>
    </row>
    <row r="9" spans="1:7" s="2" customFormat="1" x14ac:dyDescent="0.3">
      <c r="A9" s="46"/>
      <c r="B9" s="46" t="s">
        <v>48</v>
      </c>
      <c r="C9" s="46"/>
      <c r="D9" s="78" t="s">
        <v>49</v>
      </c>
      <c r="E9" s="47"/>
      <c r="F9" s="19">
        <f t="shared" ref="F9" si="1">SUM(F10:F16)</f>
        <v>104060000</v>
      </c>
      <c r="G9" s="19">
        <f>SUM(G10:G17)</f>
        <v>107823265</v>
      </c>
    </row>
    <row r="10" spans="1:7" s="2" customFormat="1" x14ac:dyDescent="0.3">
      <c r="A10" s="46"/>
      <c r="B10" s="46"/>
      <c r="C10" s="46" t="s">
        <v>50</v>
      </c>
      <c r="D10" s="78" t="s">
        <v>51</v>
      </c>
      <c r="E10" s="47"/>
      <c r="F10" s="32">
        <v>91000000</v>
      </c>
      <c r="G10" s="32">
        <v>91000000</v>
      </c>
    </row>
    <row r="11" spans="1:7" s="2" customFormat="1" x14ac:dyDescent="0.3">
      <c r="A11" s="46"/>
      <c r="B11" s="46"/>
      <c r="C11" s="46" t="s">
        <v>109</v>
      </c>
      <c r="D11" s="78"/>
      <c r="E11" s="47"/>
      <c r="F11" s="32">
        <v>5000000</v>
      </c>
      <c r="G11" s="32">
        <v>6451128</v>
      </c>
    </row>
    <row r="12" spans="1:7" s="2" customFormat="1" x14ac:dyDescent="0.3">
      <c r="A12" s="46"/>
      <c r="B12" s="46"/>
      <c r="C12" s="46" t="s">
        <v>124</v>
      </c>
      <c r="D12" s="82" t="s">
        <v>125</v>
      </c>
      <c r="E12" s="47"/>
      <c r="F12" s="32">
        <v>0</v>
      </c>
      <c r="G12" s="32">
        <v>1106000</v>
      </c>
    </row>
    <row r="13" spans="1:7" s="2" customFormat="1" x14ac:dyDescent="0.3">
      <c r="A13" s="46"/>
      <c r="B13" s="46"/>
      <c r="C13" s="46" t="s">
        <v>107</v>
      </c>
      <c r="D13" s="78" t="s">
        <v>108</v>
      </c>
      <c r="E13" s="47"/>
      <c r="F13" s="32">
        <v>2000000</v>
      </c>
      <c r="G13" s="32">
        <v>2392800</v>
      </c>
    </row>
    <row r="14" spans="1:7" s="2" customFormat="1" x14ac:dyDescent="0.3">
      <c r="A14" s="46"/>
      <c r="B14" s="46"/>
      <c r="C14" s="46" t="s">
        <v>52</v>
      </c>
      <c r="D14" s="78" t="s">
        <v>53</v>
      </c>
      <c r="E14" s="47"/>
      <c r="F14" s="19">
        <f>170000*23</f>
        <v>3910000</v>
      </c>
      <c r="G14" s="19">
        <v>4066914</v>
      </c>
    </row>
    <row r="15" spans="1:7" s="2" customFormat="1" x14ac:dyDescent="0.3">
      <c r="A15" s="46"/>
      <c r="B15" s="46"/>
      <c r="C15" s="46" t="s">
        <v>54</v>
      </c>
      <c r="D15" s="78" t="s">
        <v>55</v>
      </c>
      <c r="E15" s="47"/>
      <c r="F15" s="32">
        <v>1250000</v>
      </c>
      <c r="G15" s="32">
        <v>1250000</v>
      </c>
    </row>
    <row r="16" spans="1:7" s="2" customFormat="1" x14ac:dyDescent="0.3">
      <c r="A16" s="46"/>
      <c r="B16" s="46"/>
      <c r="C16" s="46" t="s">
        <v>56</v>
      </c>
      <c r="D16" s="78" t="s">
        <v>57</v>
      </c>
      <c r="E16" s="47"/>
      <c r="F16" s="31">
        <f>750000+48000+102000</f>
        <v>900000</v>
      </c>
      <c r="G16" s="31">
        <f>750000+48000+102000+644612</f>
        <v>1544612</v>
      </c>
    </row>
    <row r="17" spans="1:7" s="2" customFormat="1" x14ac:dyDescent="0.3">
      <c r="A17" s="46"/>
      <c r="B17" s="46"/>
      <c r="C17" s="46" t="s">
        <v>126</v>
      </c>
      <c r="D17" s="82" t="s">
        <v>127</v>
      </c>
      <c r="E17" s="47"/>
      <c r="F17" s="84">
        <v>0</v>
      </c>
      <c r="G17" s="84">
        <v>11811</v>
      </c>
    </row>
    <row r="18" spans="1:7" s="5" customFormat="1" ht="18" customHeight="1" x14ac:dyDescent="0.3">
      <c r="A18" s="43" t="s">
        <v>14</v>
      </c>
      <c r="B18" s="43" t="s">
        <v>15</v>
      </c>
      <c r="D18" s="26"/>
      <c r="E18" s="26"/>
      <c r="F18" s="45">
        <f t="shared" ref="F18:G18" si="2">SUM(F19:F20)</f>
        <v>16019500</v>
      </c>
      <c r="G18" s="45">
        <f t="shared" si="2"/>
        <v>15690000</v>
      </c>
    </row>
    <row r="19" spans="1:7" s="2" customFormat="1" x14ac:dyDescent="0.3">
      <c r="A19" s="46"/>
      <c r="B19" s="46"/>
      <c r="C19" s="2" t="s">
        <v>58</v>
      </c>
      <c r="D19" s="48"/>
      <c r="E19" s="48"/>
      <c r="F19" s="32">
        <f>(F10+F11+F13+F16)*0.155</f>
        <v>15329500</v>
      </c>
      <c r="G19" s="32">
        <v>15000000</v>
      </c>
    </row>
    <row r="20" spans="1:7" s="2" customFormat="1" x14ac:dyDescent="0.3">
      <c r="A20" s="46"/>
      <c r="B20" s="46"/>
      <c r="C20" s="2" t="s">
        <v>59</v>
      </c>
      <c r="D20" s="48"/>
      <c r="E20" s="48"/>
      <c r="F20" s="32">
        <f>23*30000</f>
        <v>690000</v>
      </c>
      <c r="G20" s="32">
        <f>23*30000</f>
        <v>690000</v>
      </c>
    </row>
    <row r="21" spans="1:7" s="5" customFormat="1" x14ac:dyDescent="0.3">
      <c r="A21" s="43" t="s">
        <v>16</v>
      </c>
      <c r="B21" s="43" t="s">
        <v>17</v>
      </c>
      <c r="C21" s="43"/>
      <c r="D21" s="79"/>
      <c r="E21" s="44"/>
      <c r="F21" s="45">
        <f>SUM(F22+F29+F35+F50+F52)</f>
        <v>17341000</v>
      </c>
      <c r="G21" s="45">
        <f>SUM(G22+G29+G35+G50+G52)</f>
        <v>18214590</v>
      </c>
    </row>
    <row r="22" spans="1:7" s="2" customFormat="1" x14ac:dyDescent="0.3">
      <c r="A22" s="46"/>
      <c r="B22" s="46" t="s">
        <v>60</v>
      </c>
      <c r="C22" s="46"/>
      <c r="D22" s="78" t="s">
        <v>61</v>
      </c>
      <c r="E22" s="47"/>
      <c r="F22" s="19">
        <f t="shared" ref="F22:G22" si="3">SUM(F23+F25)</f>
        <v>2250000</v>
      </c>
      <c r="G22" s="19">
        <f t="shared" si="3"/>
        <v>2450000</v>
      </c>
    </row>
    <row r="23" spans="1:7" s="2" customFormat="1" x14ac:dyDescent="0.3">
      <c r="A23" s="46"/>
      <c r="B23" s="46"/>
      <c r="C23" s="2" t="s">
        <v>62</v>
      </c>
      <c r="D23" s="78" t="s">
        <v>63</v>
      </c>
      <c r="E23" s="49"/>
      <c r="F23" s="19">
        <f>F24</f>
        <v>400000</v>
      </c>
      <c r="G23" s="19">
        <f>G24</f>
        <v>400000</v>
      </c>
    </row>
    <row r="24" spans="1:7" s="2" customFormat="1" x14ac:dyDescent="0.3">
      <c r="A24" s="46"/>
      <c r="B24" s="46"/>
      <c r="D24" s="78" t="s">
        <v>64</v>
      </c>
      <c r="E24" s="49"/>
      <c r="F24" s="32">
        <v>400000</v>
      </c>
      <c r="G24" s="32">
        <v>400000</v>
      </c>
    </row>
    <row r="25" spans="1:7" s="2" customFormat="1" x14ac:dyDescent="0.3">
      <c r="A25" s="46"/>
      <c r="B25" s="46"/>
      <c r="C25" s="2" t="s">
        <v>65</v>
      </c>
      <c r="D25" s="78" t="s">
        <v>66</v>
      </c>
      <c r="E25" s="49"/>
      <c r="F25" s="19">
        <f t="shared" ref="F25:G25" si="4">SUM(F26:F28)</f>
        <v>1850000</v>
      </c>
      <c r="G25" s="19">
        <f t="shared" si="4"/>
        <v>2050000</v>
      </c>
    </row>
    <row r="26" spans="1:7" s="2" customFormat="1" x14ac:dyDescent="0.3">
      <c r="A26" s="46"/>
      <c r="B26" s="46"/>
      <c r="D26" s="78" t="s">
        <v>67</v>
      </c>
      <c r="E26" s="49"/>
      <c r="F26" s="32">
        <v>1300000</v>
      </c>
      <c r="G26" s="32">
        <v>1500000</v>
      </c>
    </row>
    <row r="27" spans="1:7" s="2" customFormat="1" x14ac:dyDescent="0.3">
      <c r="A27" s="46"/>
      <c r="B27" s="46"/>
      <c r="D27" s="78" t="s">
        <v>68</v>
      </c>
      <c r="E27" s="49"/>
      <c r="F27" s="32">
        <v>300000</v>
      </c>
      <c r="G27" s="32">
        <v>300000</v>
      </c>
    </row>
    <row r="28" spans="1:7" s="2" customFormat="1" x14ac:dyDescent="0.3">
      <c r="A28" s="46"/>
      <c r="B28" s="46"/>
      <c r="D28" s="78" t="s">
        <v>69</v>
      </c>
      <c r="E28" s="49"/>
      <c r="F28" s="32">
        <v>250000</v>
      </c>
      <c r="G28" s="32">
        <v>250000</v>
      </c>
    </row>
    <row r="29" spans="1:7" s="2" customFormat="1" x14ac:dyDescent="0.3">
      <c r="A29" s="46"/>
      <c r="B29" s="46" t="s">
        <v>70</v>
      </c>
      <c r="C29" s="50"/>
      <c r="D29" s="78" t="s">
        <v>71</v>
      </c>
      <c r="E29" s="51"/>
      <c r="F29" s="19">
        <f t="shared" ref="F29:G29" si="5">SUM(F30+F34)</f>
        <v>1430000</v>
      </c>
      <c r="G29" s="19">
        <f t="shared" si="5"/>
        <v>1430000</v>
      </c>
    </row>
    <row r="30" spans="1:7" s="2" customFormat="1" x14ac:dyDescent="0.3">
      <c r="A30" s="46"/>
      <c r="B30" s="46"/>
      <c r="C30" s="46" t="s">
        <v>72</v>
      </c>
      <c r="D30" s="78" t="s">
        <v>73</v>
      </c>
      <c r="E30" s="47"/>
      <c r="F30" s="19">
        <f t="shared" ref="F30:G30" si="6">SUM(F31:F33)</f>
        <v>1300000</v>
      </c>
      <c r="G30" s="19">
        <f t="shared" si="6"/>
        <v>1300000</v>
      </c>
    </row>
    <row r="31" spans="1:7" s="2" customFormat="1" x14ac:dyDescent="0.3">
      <c r="A31" s="46"/>
      <c r="B31" s="46"/>
      <c r="C31" s="46"/>
      <c r="D31" s="78" t="s">
        <v>74</v>
      </c>
      <c r="E31" s="47"/>
      <c r="F31" s="32">
        <v>50000</v>
      </c>
      <c r="G31" s="32">
        <v>50000</v>
      </c>
    </row>
    <row r="32" spans="1:7" s="2" customFormat="1" x14ac:dyDescent="0.3">
      <c r="A32" s="46"/>
      <c r="B32" s="46"/>
      <c r="C32" s="46"/>
      <c r="D32" s="78" t="s">
        <v>75</v>
      </c>
      <c r="E32" s="47"/>
      <c r="F32" s="31">
        <f t="shared" ref="F32:G32" si="7">1200000</f>
        <v>1200000</v>
      </c>
      <c r="G32" s="31">
        <f t="shared" si="7"/>
        <v>1200000</v>
      </c>
    </row>
    <row r="33" spans="1:7" s="2" customFormat="1" x14ac:dyDescent="0.3">
      <c r="A33" s="46"/>
      <c r="B33" s="46"/>
      <c r="C33" s="46"/>
      <c r="D33" s="78" t="s">
        <v>76</v>
      </c>
      <c r="E33" s="47"/>
      <c r="F33" s="32">
        <v>50000</v>
      </c>
      <c r="G33" s="32">
        <v>50000</v>
      </c>
    </row>
    <row r="34" spans="1:7" s="2" customFormat="1" x14ac:dyDescent="0.3">
      <c r="A34" s="46"/>
      <c r="B34" s="46"/>
      <c r="C34" s="46" t="s">
        <v>77</v>
      </c>
      <c r="D34" s="78" t="s">
        <v>78</v>
      </c>
      <c r="E34" s="51"/>
      <c r="F34" s="32">
        <v>130000</v>
      </c>
      <c r="G34" s="32">
        <v>130000</v>
      </c>
    </row>
    <row r="35" spans="1:7" s="2" customFormat="1" x14ac:dyDescent="0.3">
      <c r="A35" s="46"/>
      <c r="B35" s="46" t="s">
        <v>79</v>
      </c>
      <c r="C35" s="50"/>
      <c r="D35" s="78" t="s">
        <v>80</v>
      </c>
      <c r="E35" s="51"/>
      <c r="F35" s="19">
        <f>SUM(F36+F37+F38+F39)</f>
        <v>11460000</v>
      </c>
      <c r="G35" s="19">
        <f>SUM(G36+G37+G38+G39)</f>
        <v>12433590</v>
      </c>
    </row>
    <row r="36" spans="1:7" s="2" customFormat="1" ht="16.2" customHeight="1" x14ac:dyDescent="0.3">
      <c r="A36" s="46"/>
      <c r="B36" s="46"/>
      <c r="C36" s="2" t="s">
        <v>81</v>
      </c>
      <c r="D36" s="78" t="s">
        <v>82</v>
      </c>
      <c r="E36" s="49"/>
      <c r="F36" s="19">
        <v>300000</v>
      </c>
      <c r="G36" s="19">
        <v>300000</v>
      </c>
    </row>
    <row r="37" spans="1:7" s="2" customFormat="1" x14ac:dyDescent="0.3">
      <c r="A37" s="46"/>
      <c r="B37" s="46"/>
      <c r="C37" s="2" t="s">
        <v>83</v>
      </c>
      <c r="D37" s="78" t="s">
        <v>84</v>
      </c>
      <c r="E37" s="49"/>
      <c r="F37" s="19">
        <v>300000</v>
      </c>
      <c r="G37" s="19">
        <v>100000</v>
      </c>
    </row>
    <row r="38" spans="1:7" s="2" customFormat="1" x14ac:dyDescent="0.3">
      <c r="A38" s="46"/>
      <c r="B38" s="46"/>
      <c r="C38" s="2" t="s">
        <v>85</v>
      </c>
      <c r="D38" s="78" t="s">
        <v>86</v>
      </c>
      <c r="E38" s="49"/>
      <c r="F38" s="19">
        <v>1800000</v>
      </c>
      <c r="G38" s="19">
        <v>1600000</v>
      </c>
    </row>
    <row r="39" spans="1:7" s="2" customFormat="1" x14ac:dyDescent="0.3">
      <c r="A39" s="46"/>
      <c r="B39" s="46"/>
      <c r="C39" s="2" t="s">
        <v>87</v>
      </c>
      <c r="D39" s="78" t="s">
        <v>88</v>
      </c>
      <c r="E39" s="49"/>
      <c r="F39" s="19">
        <f>SUM(F40:F49)</f>
        <v>9060000</v>
      </c>
      <c r="G39" s="19">
        <f>SUM(G40:G49)</f>
        <v>10433590</v>
      </c>
    </row>
    <row r="40" spans="1:7" s="2" customFormat="1" x14ac:dyDescent="0.3">
      <c r="A40" s="46"/>
      <c r="B40" s="46"/>
      <c r="D40" s="78" t="s">
        <v>105</v>
      </c>
      <c r="E40" s="49"/>
      <c r="F40" s="19">
        <v>700000</v>
      </c>
      <c r="G40" s="19">
        <v>700000</v>
      </c>
    </row>
    <row r="41" spans="1:7" s="2" customFormat="1" x14ac:dyDescent="0.3">
      <c r="A41" s="46"/>
      <c r="B41" s="46"/>
      <c r="D41" s="78" t="s">
        <v>112</v>
      </c>
      <c r="E41" s="49"/>
      <c r="F41" s="19">
        <v>4300000</v>
      </c>
      <c r="G41" s="19">
        <v>5300000</v>
      </c>
    </row>
    <row r="42" spans="1:7" s="2" customFormat="1" x14ac:dyDescent="0.3">
      <c r="A42" s="46"/>
      <c r="B42" s="46"/>
      <c r="D42" s="78" t="s">
        <v>110</v>
      </c>
      <c r="E42" s="49"/>
      <c r="F42" s="19">
        <v>500000</v>
      </c>
      <c r="G42" s="19">
        <v>500000</v>
      </c>
    </row>
    <row r="43" spans="1:7" s="2" customFormat="1" x14ac:dyDescent="0.3">
      <c r="A43" s="46"/>
      <c r="B43" s="46"/>
      <c r="D43" s="78" t="s">
        <v>111</v>
      </c>
      <c r="E43" s="49"/>
      <c r="F43" s="19">
        <v>1000000</v>
      </c>
      <c r="G43" s="19">
        <v>1500000</v>
      </c>
    </row>
    <row r="44" spans="1:7" s="2" customFormat="1" x14ac:dyDescent="0.3">
      <c r="A44" s="46"/>
      <c r="B44" s="46"/>
      <c r="D44" s="78" t="s">
        <v>106</v>
      </c>
      <c r="E44" s="49"/>
      <c r="F44" s="19">
        <f>85000*4</f>
        <v>340000</v>
      </c>
      <c r="G44" s="19">
        <f>85000*4</f>
        <v>340000</v>
      </c>
    </row>
    <row r="45" spans="1:7" s="2" customFormat="1" x14ac:dyDescent="0.3">
      <c r="A45" s="46"/>
      <c r="B45" s="46"/>
      <c r="D45" s="78" t="s">
        <v>114</v>
      </c>
      <c r="E45" s="49"/>
      <c r="F45" s="19">
        <f>100000*4</f>
        <v>400000</v>
      </c>
      <c r="G45" s="19">
        <f>100000*4</f>
        <v>400000</v>
      </c>
    </row>
    <row r="46" spans="1:7" s="2" customFormat="1" x14ac:dyDescent="0.3">
      <c r="A46" s="46"/>
      <c r="B46" s="46"/>
      <c r="D46" s="70" t="s">
        <v>118</v>
      </c>
      <c r="E46" s="49"/>
      <c r="F46" s="19">
        <v>300000</v>
      </c>
      <c r="G46" s="19">
        <v>300000</v>
      </c>
    </row>
    <row r="47" spans="1:7" s="2" customFormat="1" x14ac:dyDescent="0.3">
      <c r="A47" s="46"/>
      <c r="B47" s="46"/>
      <c r="D47" s="70" t="s">
        <v>119</v>
      </c>
      <c r="E47" s="49"/>
      <c r="F47" s="19">
        <v>800000</v>
      </c>
      <c r="G47" s="19">
        <v>800000</v>
      </c>
    </row>
    <row r="48" spans="1:7" s="2" customFormat="1" x14ac:dyDescent="0.3">
      <c r="A48" s="46"/>
      <c r="B48" s="46"/>
      <c r="D48" s="70" t="s">
        <v>120</v>
      </c>
      <c r="E48" s="49"/>
      <c r="F48" s="19">
        <v>220000</v>
      </c>
      <c r="G48" s="19">
        <v>220000</v>
      </c>
    </row>
    <row r="49" spans="1:9" s="2" customFormat="1" x14ac:dyDescent="0.3">
      <c r="A49" s="46"/>
      <c r="B49" s="46"/>
      <c r="D49" s="70" t="s">
        <v>121</v>
      </c>
      <c r="E49" s="49"/>
      <c r="F49" s="19">
        <v>500000</v>
      </c>
      <c r="G49" s="19">
        <v>373590</v>
      </c>
    </row>
    <row r="50" spans="1:9" s="2" customFormat="1" x14ac:dyDescent="0.3">
      <c r="A50" s="46"/>
      <c r="B50" s="46" t="s">
        <v>89</v>
      </c>
      <c r="D50" s="78" t="s">
        <v>90</v>
      </c>
      <c r="E50" s="49"/>
      <c r="F50" s="19">
        <f t="shared" ref="F50:G50" si="8">SUM(F51)</f>
        <v>700000</v>
      </c>
      <c r="G50" s="19">
        <f t="shared" si="8"/>
        <v>400000</v>
      </c>
    </row>
    <row r="51" spans="1:9" s="2" customFormat="1" x14ac:dyDescent="0.3">
      <c r="A51" s="46"/>
      <c r="B51" s="46"/>
      <c r="C51" s="2" t="s">
        <v>91</v>
      </c>
      <c r="D51" s="78" t="s">
        <v>92</v>
      </c>
      <c r="E51" s="49"/>
      <c r="F51" s="19">
        <v>700000</v>
      </c>
      <c r="G51" s="19">
        <v>400000</v>
      </c>
    </row>
    <row r="52" spans="1:9" s="2" customFormat="1" x14ac:dyDescent="0.3">
      <c r="A52" s="46"/>
      <c r="B52" s="46" t="s">
        <v>93</v>
      </c>
      <c r="D52" s="78" t="s">
        <v>94</v>
      </c>
      <c r="E52" s="49"/>
      <c r="F52" s="19">
        <f t="shared" ref="F52:G52" si="9">SUM(F53:F54)</f>
        <v>1501000</v>
      </c>
      <c r="G52" s="19">
        <f t="shared" si="9"/>
        <v>1501000</v>
      </c>
    </row>
    <row r="53" spans="1:9" s="2" customFormat="1" x14ac:dyDescent="0.3">
      <c r="A53" s="46"/>
      <c r="B53" s="46"/>
      <c r="C53" s="2" t="s">
        <v>95</v>
      </c>
      <c r="D53" s="78" t="s">
        <v>96</v>
      </c>
      <c r="E53" s="49"/>
      <c r="F53" s="19">
        <v>1500000</v>
      </c>
      <c r="G53" s="19">
        <v>1500000</v>
      </c>
    </row>
    <row r="54" spans="1:9" s="2" customFormat="1" x14ac:dyDescent="0.3">
      <c r="A54" s="46"/>
      <c r="B54" s="46"/>
      <c r="C54" s="2" t="s">
        <v>97</v>
      </c>
      <c r="D54" s="78" t="s">
        <v>98</v>
      </c>
      <c r="E54" s="49"/>
      <c r="F54" s="19">
        <v>1000</v>
      </c>
      <c r="G54" s="19">
        <v>1000</v>
      </c>
    </row>
    <row r="55" spans="1:9" s="2" customFormat="1" x14ac:dyDescent="0.3">
      <c r="A55" s="43" t="s">
        <v>129</v>
      </c>
      <c r="B55" s="43" t="s">
        <v>130</v>
      </c>
      <c r="C55" s="5"/>
      <c r="D55" s="88"/>
      <c r="E55" s="89"/>
      <c r="F55" s="45">
        <v>0</v>
      </c>
      <c r="G55" s="90">
        <f>SUM(G56:G57)</f>
        <v>457200</v>
      </c>
      <c r="H55" s="90"/>
      <c r="I55" s="17"/>
    </row>
    <row r="56" spans="1:9" s="2" customFormat="1" x14ac:dyDescent="0.3">
      <c r="A56" s="46"/>
      <c r="B56" s="46" t="s">
        <v>131</v>
      </c>
      <c r="D56" s="87" t="s">
        <v>134</v>
      </c>
      <c r="E56" s="49"/>
      <c r="F56" s="19">
        <v>0</v>
      </c>
      <c r="G56" s="91">
        <v>360000</v>
      </c>
      <c r="H56" s="91"/>
      <c r="I56" s="17"/>
    </row>
    <row r="57" spans="1:9" s="2" customFormat="1" x14ac:dyDescent="0.3">
      <c r="A57" s="46"/>
      <c r="B57" s="46" t="s">
        <v>132</v>
      </c>
      <c r="D57" s="87" t="s">
        <v>133</v>
      </c>
      <c r="E57" s="49"/>
      <c r="F57" s="19">
        <v>0</v>
      </c>
      <c r="G57" s="91">
        <v>97200</v>
      </c>
      <c r="H57" s="91"/>
      <c r="I57" s="17"/>
    </row>
    <row r="58" spans="1:9" s="2" customFormat="1" ht="24" customHeight="1" x14ac:dyDescent="0.3">
      <c r="A58" s="106" t="s">
        <v>31</v>
      </c>
      <c r="B58" s="106"/>
      <c r="C58" s="106"/>
      <c r="D58" s="106"/>
      <c r="E58" s="106"/>
      <c r="F58" s="77">
        <f t="shared" ref="F58:G58" si="10">F59</f>
        <v>2400000</v>
      </c>
      <c r="G58" s="92">
        <f t="shared" si="10"/>
        <v>2000000</v>
      </c>
      <c r="H58" s="17"/>
      <c r="I58" s="17"/>
    </row>
    <row r="59" spans="1:9" s="2" customFormat="1" x14ac:dyDescent="0.3">
      <c r="A59" s="43" t="s">
        <v>18</v>
      </c>
      <c r="B59" s="102" t="s">
        <v>19</v>
      </c>
      <c r="C59" s="102"/>
      <c r="D59" s="102"/>
      <c r="E59" s="49"/>
      <c r="F59" s="19">
        <f t="shared" ref="F59:G59" si="11">SUM(F60)</f>
        <v>2400000</v>
      </c>
      <c r="G59" s="19">
        <f t="shared" si="11"/>
        <v>2000000</v>
      </c>
    </row>
    <row r="60" spans="1:9" s="2" customFormat="1" x14ac:dyDescent="0.3">
      <c r="A60" s="46"/>
      <c r="B60" s="46"/>
      <c r="C60" s="2" t="s">
        <v>99</v>
      </c>
      <c r="D60" s="78" t="s">
        <v>100</v>
      </c>
      <c r="E60" s="49"/>
      <c r="F60" s="19">
        <v>2400000</v>
      </c>
      <c r="G60" s="19">
        <v>2000000</v>
      </c>
    </row>
    <row r="61" spans="1:9" s="2" customFormat="1" x14ac:dyDescent="0.3">
      <c r="A61" s="46"/>
      <c r="B61" s="46"/>
      <c r="D61" s="70" t="s">
        <v>115</v>
      </c>
      <c r="E61" s="49"/>
      <c r="F61" s="19">
        <v>2400000</v>
      </c>
      <c r="G61" s="19">
        <v>2000000</v>
      </c>
    </row>
    <row r="62" spans="1:9" s="2" customFormat="1" ht="24" customHeight="1" x14ac:dyDescent="0.3">
      <c r="A62" s="63" t="s">
        <v>101</v>
      </c>
      <c r="B62" s="63"/>
      <c r="C62" s="63"/>
      <c r="D62" s="64"/>
      <c r="E62" s="65"/>
      <c r="F62" s="66">
        <f>F7</f>
        <v>139820500</v>
      </c>
      <c r="G62" s="66">
        <f>G7+G58</f>
        <v>144185055</v>
      </c>
    </row>
    <row r="63" spans="1:9" s="2" customFormat="1" x14ac:dyDescent="0.3">
      <c r="A63" s="34" t="s">
        <v>12</v>
      </c>
      <c r="B63" s="33" t="s">
        <v>13</v>
      </c>
      <c r="C63" s="33"/>
      <c r="D63" s="33"/>
      <c r="E63" s="33"/>
      <c r="F63" s="24">
        <f>F8</f>
        <v>104060000</v>
      </c>
      <c r="G63" s="24">
        <f>G8</f>
        <v>107823265</v>
      </c>
    </row>
    <row r="64" spans="1:9" s="2" customFormat="1" x14ac:dyDescent="0.3">
      <c r="A64" s="34" t="s">
        <v>14</v>
      </c>
      <c r="B64" s="38" t="s">
        <v>15</v>
      </c>
      <c r="C64" s="38"/>
      <c r="D64" s="38"/>
      <c r="E64" s="38"/>
      <c r="F64" s="24">
        <f>F18</f>
        <v>16019500</v>
      </c>
      <c r="G64" s="24">
        <f>G18</f>
        <v>15690000</v>
      </c>
    </row>
    <row r="65" spans="1:7" s="2" customFormat="1" x14ac:dyDescent="0.3">
      <c r="A65" s="34" t="s">
        <v>16</v>
      </c>
      <c r="B65" s="38" t="s">
        <v>17</v>
      </c>
      <c r="C65" s="38"/>
      <c r="D65" s="38"/>
      <c r="E65" s="38"/>
      <c r="F65" s="24">
        <f>F21</f>
        <v>17341000</v>
      </c>
      <c r="G65" s="24">
        <f>G21</f>
        <v>18214590</v>
      </c>
    </row>
    <row r="66" spans="1:7" s="5" customFormat="1" ht="20.399999999999999" customHeight="1" x14ac:dyDescent="0.3">
      <c r="A66" s="34" t="s">
        <v>18</v>
      </c>
      <c r="B66" s="38" t="s">
        <v>102</v>
      </c>
      <c r="C66" s="38"/>
      <c r="D66" s="38"/>
      <c r="E66" s="38"/>
      <c r="F66" s="24">
        <f>F59</f>
        <v>2400000</v>
      </c>
      <c r="G66" s="24">
        <f>G59</f>
        <v>2000000</v>
      </c>
    </row>
    <row r="67" spans="1:7" s="5" customFormat="1" ht="20.399999999999999" customHeight="1" x14ac:dyDescent="0.3">
      <c r="A67" s="34" t="s">
        <v>129</v>
      </c>
      <c r="B67" s="38" t="s">
        <v>130</v>
      </c>
      <c r="C67" s="38"/>
      <c r="D67" s="38"/>
      <c r="E67" s="38"/>
      <c r="F67" s="93">
        <f>F55</f>
        <v>0</v>
      </c>
      <c r="G67" s="93">
        <f>G55</f>
        <v>457200</v>
      </c>
    </row>
    <row r="68" spans="1:7" s="2" customFormat="1" ht="24" customHeight="1" x14ac:dyDescent="0.3">
      <c r="A68" s="58" t="s">
        <v>103</v>
      </c>
      <c r="B68" s="56"/>
      <c r="C68" s="56"/>
      <c r="D68" s="56"/>
      <c r="E68" s="56"/>
      <c r="F68" s="67">
        <f t="shared" ref="F68" si="12">SUM(F63:F66)</f>
        <v>139820500</v>
      </c>
      <c r="G68" s="67">
        <f>SUM(G63:G67)</f>
        <v>144185055</v>
      </c>
    </row>
    <row r="69" spans="1:7" s="2" customFormat="1" ht="16.2" x14ac:dyDescent="0.35">
      <c r="A69" s="46"/>
      <c r="B69" s="52" t="s">
        <v>104</v>
      </c>
      <c r="C69" s="52"/>
      <c r="D69" s="53"/>
      <c r="E69" s="54">
        <v>23</v>
      </c>
      <c r="F69" s="81"/>
      <c r="G69" s="81"/>
    </row>
    <row r="70" spans="1:7" x14ac:dyDescent="0.3">
      <c r="A70" s="2"/>
      <c r="B70" s="2"/>
      <c r="C70" s="2"/>
      <c r="D70" s="2"/>
      <c r="F70" s="2"/>
    </row>
    <row r="80" spans="1:7" x14ac:dyDescent="0.3">
      <c r="G80" s="80"/>
    </row>
  </sheetData>
  <sheetProtection selectLockedCells="1" selectUnlockedCells="1"/>
  <mergeCells count="8">
    <mergeCell ref="B59:D59"/>
    <mergeCell ref="A1:E1"/>
    <mergeCell ref="A5:D6"/>
    <mergeCell ref="E5:E6"/>
    <mergeCell ref="A7:D7"/>
    <mergeCell ref="A58:E58"/>
    <mergeCell ref="A2:G2"/>
    <mergeCell ref="A3:G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62" firstPageNumber="0" orientation="portrait" verticalDpi="300" r:id="rId1"/>
  <headerFooter alignWithMargins="0"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Mérleg</vt:lpstr>
      <vt:lpstr>Bevételek</vt:lpstr>
      <vt:lpstr>Kiadások</vt:lpstr>
      <vt:lpstr>Kiadások!Nyomtatási_cím</vt:lpstr>
      <vt:lpstr>Bevételek!Nyomtatási_terület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2021-09-07T08:18:14Z</cp:lastPrinted>
  <dcterms:created xsi:type="dcterms:W3CDTF">2019-09-05T06:28:05Z</dcterms:created>
  <dcterms:modified xsi:type="dcterms:W3CDTF">2021-11-18T18:18:59Z</dcterms:modified>
</cp:coreProperties>
</file>